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61" windowWidth="15480" windowHeight="11640" tabRatio="648" firstSheet="1" activeTab="1"/>
  </bookViews>
  <sheets>
    <sheet name="DOE Instructions" sheetId="1" state="hidden" r:id="rId1"/>
    <sheet name="Instructions" sheetId="2" r:id="rId2"/>
    <sheet name="Company Info" sheetId="3" r:id="rId3"/>
    <sheet name="Scorecard" sheetId="4" r:id="rId4"/>
    <sheet name="Flat File" sheetId="5" state="hidden" r:id="rId5"/>
    <sheet name="Help" sheetId="6" r:id="rId6"/>
    <sheet name="Criteria and Points" sheetId="7" state="hidden" r:id="rId7"/>
    <sheet name="EPA Monitor Calculator" sheetId="8" state="hidden" r:id="rId8"/>
    <sheet name="Monitor assumptions" sheetId="9" state="hidden" r:id="rId9"/>
    <sheet name="CFL Calculator" sheetId="10" state="hidden" r:id="rId10"/>
    <sheet name="CFL Assumptions" sheetId="11" state="hidden" r:id="rId11"/>
    <sheet name="Poster Text" sheetId="12" state="hidden" r:id="rId12"/>
  </sheets>
  <externalReferences>
    <externalReference r:id="rId15"/>
    <externalReference r:id="rId16"/>
    <externalReference r:id="rId17"/>
  </externalReferences>
  <definedNames>
    <definedName name="_xlnm._FilterDatabase" localSheetId="6" hidden="1">'Criteria and Points'!$B$1:$G$63</definedName>
    <definedName name="_xlnm.Print_Area" localSheetId="10">'CFL Assumptions'!$A$1:$D$63</definedName>
    <definedName name="_xlnm.Print_Area" localSheetId="9">'CFL Calculator'!$A$1:$M$62</definedName>
    <definedName name="_xlnm.Print_Area" localSheetId="2">'Company Info'!$A$2:$G$19</definedName>
    <definedName name="_xlnm.Print_Area" localSheetId="5">'Help'!$B$1:$E$139</definedName>
    <definedName name="_xlnm.Print_Area" localSheetId="11">'Poster Text'!$A$1:$E$30</definedName>
    <definedName name="_xlnm.Print_Area" localSheetId="3">'Scorecard'!$A$1:$I$68</definedName>
    <definedName name="_xlnm.Print_Titles" localSheetId="5">'Help'!$1:$3</definedName>
    <definedName name="_xlnm.Print_Titles" localSheetId="11">'Poster Text'!$1:$3</definedName>
    <definedName name="_xlnm.Print_Titles" localSheetId="3">'Scorecard'!$5:$5</definedName>
    <definedName name="Z_554B346B_D9D9_422D_B737_63DDCB95BB09_.wvu.PrintArea" localSheetId="10" hidden="1">'CFL Assumptions'!$A$1:$D$63</definedName>
    <definedName name="Z_554B346B_D9D9_422D_B737_63DDCB95BB09_.wvu.PrintArea" localSheetId="9" hidden="1">'CFL Calculator'!$A$1:$M$62</definedName>
    <definedName name="Z_6D4445EC_A2CD_4C15_8651_340C0EA44912_.wvu.Cols" localSheetId="5" hidden="1">'Help'!$A:$A</definedName>
    <definedName name="Z_6D4445EC_A2CD_4C15_8651_340C0EA44912_.wvu.Cols" localSheetId="11" hidden="1">'Poster Text'!$B:$C</definedName>
    <definedName name="Z_6D4445EC_A2CD_4C15_8651_340C0EA44912_.wvu.Cols" localSheetId="3" hidden="1">'Scorecard'!$B:$B</definedName>
    <definedName name="Z_6D4445EC_A2CD_4C15_8651_340C0EA44912_.wvu.FilterData" localSheetId="6" hidden="1">'Criteria and Points'!$B$1:$G$56</definedName>
    <definedName name="Z_6D4445EC_A2CD_4C15_8651_340C0EA44912_.wvu.PrintArea" localSheetId="5" hidden="1">'Help'!$A$3:$E$155</definedName>
    <definedName name="Z_6D4445EC_A2CD_4C15_8651_340C0EA44912_.wvu.PrintArea" localSheetId="11" hidden="1">'Poster Text'!$A$1:$E$30</definedName>
    <definedName name="Z_6D4445EC_A2CD_4C15_8651_340C0EA44912_.wvu.PrintArea" localSheetId="3" hidden="1">'Scorecard'!$A$5:$H$11</definedName>
    <definedName name="Z_6D4445EC_A2CD_4C15_8651_340C0EA44912_.wvu.PrintTitles" localSheetId="11" hidden="1">'Poster Text'!$1:$3</definedName>
    <definedName name="Z_6D4445EC_A2CD_4C15_8651_340C0EA44912_.wvu.PrintTitles" localSheetId="3" hidden="1">'Scorecard'!$5:$5</definedName>
    <definedName name="Z_6D4445EC_A2CD_4C15_8651_340C0EA44912_.wvu.Rows" localSheetId="7" hidden="1">'EPA Monitor Calculator'!$45:$45</definedName>
    <definedName name="Z_827D67F2_08DA_4CAE_8E45_019D2170F2A6_.wvu.Cols" localSheetId="5" hidden="1">'Help'!$A:$A</definedName>
    <definedName name="Z_827D67F2_08DA_4CAE_8E45_019D2170F2A6_.wvu.Cols" localSheetId="11" hidden="1">'Poster Text'!$B:$C</definedName>
    <definedName name="Z_827D67F2_08DA_4CAE_8E45_019D2170F2A6_.wvu.Cols" localSheetId="3" hidden="1">'Scorecard'!$B:$B</definedName>
    <definedName name="Z_827D67F2_08DA_4CAE_8E45_019D2170F2A6_.wvu.FilterData" localSheetId="6" hidden="1">'Criteria and Points'!$B$1:$G$63</definedName>
    <definedName name="Z_827D67F2_08DA_4CAE_8E45_019D2170F2A6_.wvu.PrintArea" localSheetId="10" hidden="1">'CFL Assumptions'!$A$1:$D$63</definedName>
    <definedName name="Z_827D67F2_08DA_4CAE_8E45_019D2170F2A6_.wvu.PrintArea" localSheetId="9" hidden="1">'CFL Calculator'!$A$1:$M$62</definedName>
    <definedName name="Z_827D67F2_08DA_4CAE_8E45_019D2170F2A6_.wvu.PrintArea" localSheetId="5" hidden="1">'Help'!$A$1:$E$155</definedName>
    <definedName name="Z_827D67F2_08DA_4CAE_8E45_019D2170F2A6_.wvu.PrintArea" localSheetId="11" hidden="1">'Poster Text'!$A$1:$E$30</definedName>
    <definedName name="Z_827D67F2_08DA_4CAE_8E45_019D2170F2A6_.wvu.PrintArea" localSheetId="3" hidden="1">'Scorecard'!$A$5:$H$61</definedName>
    <definedName name="Z_827D67F2_08DA_4CAE_8E45_019D2170F2A6_.wvu.PrintTitles" localSheetId="5" hidden="1">'Help'!$1:$3</definedName>
    <definedName name="Z_827D67F2_08DA_4CAE_8E45_019D2170F2A6_.wvu.PrintTitles" localSheetId="11" hidden="1">'Poster Text'!$1:$3</definedName>
    <definedName name="Z_827D67F2_08DA_4CAE_8E45_019D2170F2A6_.wvu.PrintTitles" localSheetId="3" hidden="1">'Scorecard'!$5:$5</definedName>
    <definedName name="Z_827D67F2_08DA_4CAE_8E45_019D2170F2A6_.wvu.Rows" localSheetId="9" hidden="1">'CFL Calculator'!$33:$33,'CFL Calculator'!$40:$40</definedName>
    <definedName name="Z_827D67F2_08DA_4CAE_8E45_019D2170F2A6_.wvu.Rows" localSheetId="7" hidden="1">'EPA Monitor Calculator'!$45:$45</definedName>
    <definedName name="Z_827D67F2_08DA_4CAE_8E45_019D2170F2A6_.wvu.Rows" localSheetId="5" hidden="1">'Help'!$43:$43,'Help'!$137:$137</definedName>
  </definedNames>
  <calcPr fullCalcOnLoad="1"/>
</workbook>
</file>

<file path=xl/sharedStrings.xml><?xml version="1.0" encoding="utf-8"?>
<sst xmlns="http://schemas.openxmlformats.org/spreadsheetml/2006/main" count="1417" uniqueCount="751">
  <si>
    <t>Have you ever wondered what causes that pungent paint smell?
The answer is a complex mixture of volatile organic compounds (VOCs). At room temperature, VOC fumes can come from building materials and paints. VOCs can make people sick, and unfortunately concentrations of many VOCs are consistently higher indoors (up to ten times higher) than outdoors. When you paint, say no to VOCs.
HOW TO ACHIEVE CRITERIA:
1) If your office decides to renovate, talk to your property manager and find out if you can use no or low-VOC paint.
2) Go the link to the right for a list of Green Seal certified paints.
3) Enjoy a paint job that doesn't have the strong paint smell.</t>
  </si>
  <si>
    <t>Share the wealth.
If you live in the same building, chances are your solutions for recycling, green cleaners, etc. will be the same as the company who works above or below you. Don't duplicate your efforts. Multiply them! Share this information, and it will free up others to find creative solutions to pass along. Plus, the more tenants participate and succeed, the more your building will be recognized for its efforts.
HOW TO ACHIEVE CRITERIA:
1) Have your Green Team meet with your property manager. Brainstorm topics for an educational session. Narrow the list down to 2 - 3 topics.
2) Iron out the logistics (date, location, time).
3) Find a speaker. There are 2 knowledgeable companies listed on the right that would make for good speakers.
4) Meet with them to discuss the content for the workshop.
5) Have the workshop.
6) Assess how it could be improved (pass out surveys if you feel so moved).
7) Pat yourself on the back for sharing the wealth!</t>
  </si>
  <si>
    <r>
      <t>Delta Carbon</t>
    </r>
    <r>
      <rPr>
        <sz val="10"/>
        <rFont val="Arial"/>
        <family val="2"/>
      </rPr>
      <t xml:space="preserve"> - a Chicago-based nonprofit that funds local offset projects</t>
    </r>
  </si>
  <si>
    <r>
      <t>Working Bikes Cooperative</t>
    </r>
    <r>
      <rPr>
        <sz val="10"/>
        <rFont val="Arial"/>
        <family val="2"/>
      </rPr>
      <t xml:space="preserve"> - Chicago-based nonprofit that sells affordable bikes</t>
    </r>
  </si>
  <si>
    <t>Are all employees given a recycling bin to use at her/his desk? Have you verified that the cleaning staff separates the recyclables from the trash?</t>
  </si>
  <si>
    <r>
      <t xml:space="preserve">Have you referred another tenant to participate in the Green Office Challenge? 
</t>
    </r>
    <r>
      <rPr>
        <sz val="10"/>
        <rFont val="Arial"/>
        <family val="2"/>
      </rPr>
      <t>2 pts will be awarded for the first tenant referred that achieves at least a "Tier 4" status. One additional pt will be awarded for multiple referrals that achieve "Tier 4" status.</t>
    </r>
  </si>
  <si>
    <t>Develop a green purchasing policy to procure green products where feasible, and circulate the policy to employees electronically.</t>
  </si>
  <si>
    <t>Circulate documents electronically instead of using paper-based memos or fax. Include this in your office policy.</t>
  </si>
  <si>
    <t>E9</t>
  </si>
  <si>
    <r>
      <t xml:space="preserve">*  Calculator assumes that 100% of users turn off their monitor(s) at night. </t>
    </r>
    <r>
      <rPr>
        <i/>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 night time turn off rate.</t>
    </r>
  </si>
  <si>
    <r>
      <t>†</t>
    </r>
    <r>
      <rPr>
        <i/>
        <sz val="9"/>
        <rFont val="Univers"/>
        <family val="2"/>
      </rPr>
      <t xml:space="preserve">  A simple payback period of zero years means that the payback is immediate.</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</si>
  <si>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</si>
  <si>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</si>
  <si>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</si>
  <si>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</si>
  <si>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</si>
  <si>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</si>
  <si>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</si>
  <si>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</si>
  <si>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</si>
  <si>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</si>
  <si>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Assumptions for Monitors</t>
  </si>
  <si>
    <t>Value</t>
  </si>
  <si>
    <t>Data Source</t>
  </si>
  <si>
    <t>Power</t>
  </si>
  <si>
    <t>Monitor</t>
  </si>
  <si>
    <t>Initial cost per unit (estimated retail price)</t>
  </si>
  <si>
    <t>Y - Reusable</t>
  </si>
  <si>
    <t>Y - Phosphor-free cleaner</t>
  </si>
  <si>
    <t>Y - 15%</t>
  </si>
  <si>
    <t>Y - 30%</t>
  </si>
  <si>
    <t>Y - 1 additional practice</t>
  </si>
  <si>
    <t>Y - 1st referral</t>
  </si>
  <si>
    <t>Y - 2nd referral</t>
  </si>
  <si>
    <t>Hand Dryer Calculator</t>
  </si>
  <si>
    <t>Georgia's Sustainable Office Tool Kit -- Environmental Tips &amp; Factoids</t>
  </si>
  <si>
    <t>Assumes that unit is traded in or no longer used at the end of expected lifetime.</t>
  </si>
  <si>
    <t>Without PM</t>
  </si>
  <si>
    <t xml:space="preserve">Heating, cooling and ventilation accounts for 39% of the energy use in a typical office. As a tenant, you won't be able to change the heating and cooling system (plus, it's quite expensive), but there are actions you can take to help make the most out of your (cool or warm) air. 
TIPS ON ACHIEVING CRITERIA:
1) Move your thermostat down 2 degrees in the winter and up 2 degrees in the summer. This saves 2,000 pounds of carbon dioxide, not to mention money on your heating and air conditioning bill. Every 1-degree reduction in an 8-hour period = 1% reduction in carbon dioxide emissions. 
2) Install automatic setback thermostats to adjust the temperature for weekends and evenings.
3) Keep the blinds closed to conserve heat in the winter and keep it out during the summer.
4) Eliminate the use of space heaters and/or personal fans. They consume a great deal of energy. A typical electric space heater uses 1,500 Watts of power and ties up more that 83% of a standard 15 Amp circuit.
</t>
  </si>
  <si>
    <t xml:space="preserve">Energy Star-rated equipment uses about half as much electricity as standard equipment, lowering your energy bills and lengthening the life of your equipment.
The energy consumption of an average LCD (flat-screen) monitor can be 1/2 to 2/3 of an average CRT (Cathode Ray Tube) monitor.
Watch out for personal heaters and fans as they consume a great deal of energy. These devices should not be used in offices. Reach out to your property manager to make adjustments to the room temperature so that employees won't need to bring in these energy hogs.
TIPS ON ACHIEVING CRITERIA:
1) Dedicate 2 Green Team members to walk around the office and write down all appliance names and models. Look for the ENERGY STAR label.
2) Determine whether or not these appliances and equipment are ENERGY STAR certified by going to the ENERGY STAR website (see right). 
Note that personal space heaters and fans are not advised. They consume a great deal of energy.
Note: Older equipment may have an ENERGY STAR label but are no longer as energy efficient due 
to technological advances. Check your list of ENERGY STAR equipment with the list on the EPA 
website (see link on the right).
3) Meet with the Green Team to discuss findings and establish a policy (see criteria below).
</t>
  </si>
  <si>
    <t>ENERGY STAR qualified equipment delivers the same performance as less efficient, conventional equipment and is, on average, 25% more efficient.
TIPS ON ACHIEVING CRITERIA:
1) Consult your IT staff person to set all printers and copiers to Stand By after a set period of non-use time.
2) Create and post signs to educate staff of this new practice. Include in the sign how much energy and money the office will save with this practice.</t>
  </si>
  <si>
    <t>ComEd's Energy Insights Online - helps you manage your energy use</t>
  </si>
  <si>
    <t>Green your cleaners.
Green cleaning is better for the earth and for the workers who are exposed to the cleaners on a daily basis. Green Seal, a nonprofit 3rd party product certifier, ensures that Green Seal certified cleaners contain no toxic chemicals and still do a quality cleaning job.
HOW TO ACHIEVE CRITERIA:
1) Learn your property manager's policy on cleaning products. Could you (as a tenant) use Green Seal cleaners? Could the whole building use Green Seal cleaners? If not, could you buy your own and have the housekeeping staff use these products?
2) Establish a green cleaning policy.
3) Educate the cleaning staff on the health and environmental benefits of green cleaners.
4) Use the green cleaners and enjoy the fresher air!</t>
  </si>
  <si>
    <t xml:space="preserve">Lack of showers discourages many people from bicycling to work. If your building has a fitness center, allow showering by bicycle commuters. 
HOW TO ACHIEVE CRITERIA:
1) If you have showers and lockers available in your office building, promote them! You will have more bike commuters and reduce the eco-impact of your co-workers' commute.
2) If you don't have showers and lockers, encourage your employer to offer a discount to join a nearby gym. This may improve your work environment as those who are physically active as generally happier and more productive. </t>
  </si>
  <si>
    <t>A waste audit determines how much trash you're generating, how it's disposed of, and what percentage gets to a recycling facility. With this information, you can figure out how much you can eliminate, either by reducing the use of certain materials — say, by making double-sided copies — or by reusing supplies such as packaging. 
TIPS ON ACHIEVING CRITERIA:
1) Call your recycling hauler and ask for a waste audit. Most haulers offer this service to customers.
Or if you want to get down and dirty yourself, you can conduct your own waste audit! Download "How to do a waste audit" (see the links on the right) and follow the steps to conduct a waste audit or follow the EPA's suggested waste audit methods.
2) After the waste audit, if you find that you aren't recycling much, start now! Work with your property manager to increase the items accepted in your recycling program.
3) Meet with your Green Team and establish a monthly waste reduction goal. 30% reduction is an achievable goal. 50% is a stretch goal. 
4) Vet this goal with senior management and your procurement department. Get buy-in from key people in your office.
5) After a month, assess the progress your office has made. 
6) Report this progress to your office. Maybe have a party if you reach your goal for the month.
7) Check your waste/recycling contract and see if they would give you monthly waste reports. 
If not, make sure you change the contract to reflect this next time you renew the contract.</t>
  </si>
  <si>
    <t xml:space="preserve">Money talks. The desire to go green doesn't mean much unless you back it up with some dollars. Having a green procurement policy formalizes your committment to going green. Many green products can save you money and have health benefits too (i.e. no toxins). 
TIPS ON ACHIEVING CRITERIA:
1) Meet with your green team to establish a policy on buying green products. See sample policies by clicking "Responsible Purchasing Network" to your right.
Things to consider:
- Reduce frequency of delivery of office supplies to just once or maximum twice a week. Carbon emissions from delivery can be significant if you receive daily deliveries.
- Some vendors offer the service of making a list of all the office products you buy and delineating which are "green" and not-so-green. In this way, you can determine what products you want to replace and what you want to keep the same.
- Support caterers that do not use Styrofoam and prepare their food with organic, local ingredients.
- Purchase organic, fair trade coffee.
2) You might want to shop around a bit in creating this policy. Get samples of these green products.
3) Show senior management and the procurement department and incorporate their 
comments/concerns into the policy.
</t>
  </si>
  <si>
    <t xml:space="preserve">Go the extra green mile.
What do we mean by "innovative green practice"? It's a unique, green action that sets your company apart from others and shows your dedication to preserving the planet. 
SOME IDEAS ON HOW TO ACHIEVE THIS CRITERIA:
- Install a Green Roof, which will add to the life of your roof, reduce flooding, and lower your cooling and heating bills.
- Participate in the Lights Out campaign to protect migratory birds from flying into your office windows.
- Compost your food scraps with a worm bin, and you'll have a rich fertilizer you can give to employees for their home garden.
- Devise a comprehensive energy reduction strategy with planning software such as Long range Energy Alternatives Planning (LEAP) system.
</t>
  </si>
  <si>
    <t>Have you established a policy where employees must request an fuel efficient car (hybrid, E85, hydrogen fuel cell) when renting cars for business travel?</t>
  </si>
  <si>
    <t>Have you calculated and offset carbon emissions from employee business travel (1 pt) and conventional employee commuting (2 pts)?</t>
  </si>
  <si>
    <t>Do you have water-conserving devices on your office's toilets?</t>
  </si>
  <si>
    <t>Do you have hand dryers or continuous cloth hand dryers in the bathrooms to eliminate paper towel waste?</t>
  </si>
  <si>
    <t>Do you have timed lighting or occupancy sensors in all common areas (supply closets, kitchens, etc.)?</t>
  </si>
  <si>
    <t>Do you have timed lighting or occupancy sensors for personal office space?</t>
  </si>
  <si>
    <t>If fluorescent light fixtures (electronic ballast only) in the office have three bulbs, have you removed one bulb from each fixture?</t>
  </si>
  <si>
    <t>Do you have LED or energy efficient bulbs in exit signs?</t>
  </si>
  <si>
    <t>Do you have energy efficient vending machines? Have you installed a device that reduces the energy your vending machines uses?</t>
  </si>
  <si>
    <t>Do you provide showers and lockers in the office or subsidize local gym membership for bike commuters?</t>
  </si>
  <si>
    <t>Do you provide onsite interior or exterior bike parking for employees?</t>
  </si>
  <si>
    <t>Do you use Green Seal certified (or equivalent) green cleaners?</t>
  </si>
  <si>
    <r>
      <t xml:space="preserve">You've probably heard of 30% post consumer recycled paper and 100% recycled content paper. What does it all mean? 
</t>
    </r>
    <r>
      <rPr>
        <strike/>
        <sz val="10"/>
        <rFont val="Arial"/>
        <family val="2"/>
      </rPr>
      <t xml:space="preserve">
</t>
    </r>
    <r>
      <rPr>
        <sz val="10"/>
        <rFont val="Arial"/>
        <family val="2"/>
      </rPr>
      <t xml:space="preserve">Post-consumer recycled content paper is made with fiber after a consumer has used it. Pre-consumer (or post industrial) recycled paper is made from overruns from the paper manufacturing process. Post consumer +  pre-consumer content = total recycled content. 100% post consumer recycled paper is the most eco-friendly because no new trees were required to produce it.
</t>
    </r>
    <r>
      <rPr>
        <strike/>
        <sz val="10"/>
        <rFont val="Arial"/>
        <family val="2"/>
      </rPr>
      <t xml:space="preserve">
</t>
    </r>
    <r>
      <rPr>
        <sz val="10"/>
        <rFont val="Arial"/>
        <family val="2"/>
      </rPr>
      <t>Processed Chlorine Free (PCF) bleaching processes are better for the environment than "Elemental Chlorine Free" bleaching, which is now standard across the US.
TIPS ON ACHIEVING CRITERIA:
1) Meet with your procurement department about this proposed change. Inform the department of the benefits of purchasing post-consumer recycled copier/printer paper. Share companies/websites places of where to purchase. Note: recycling is great, but if you don't purchase products from recycled material, there won't be a demand for these materials. In other words, it's essential to purchase post-consumer recycled paper!
3) Brainstorm ways to institute this new policy.
4) Draft a new policy. 
5) Get buy-in from senior management.
6) Implement the new policy.</t>
    </r>
  </si>
  <si>
    <t>By converting all your printers to default to double-sided, you can potentially cut your paper costs in half. 
TIP ON ACHIEVING CRITERIA:
1) Talk to your IT staff person to explore what is required to convert your equipment to default duplex (double-sided). If necessary, buy duplexers (a device that allows a machine to make duplex copies) or upgrade to printers with duplex capability.</t>
  </si>
  <si>
    <t>100 million trees are ground up each year for unsolicited mail, costing $550 million for transport and $320 million in local taxes for disposal annually. But not to fear, there is a solution to eliminate your junk mail and reduce the paper waste!  
TIPS ON ACHIEVING CRITERIA:
1) Unsubscribe to junk mail by contacting the sender and take your company off their mailing list or visit the links to the right to unsubscribe from a number of mailing lists.
2) Encourage employees to share subscriptions/copies of certain periodicals and/or newspapers instead of getting their own copies. 
3) Certain trade journals, magazines, etc. are available online. Explore getting online subscriptions for the office.</t>
  </si>
  <si>
    <t>Electronic copies save paper, postage, and storage space. They also allow for electronic search capabilities, which you don't get with a paper copy. Any document that does not need to be signed or otherwise used in hard-copy format can be circulated electronically. Eliminate printing of documents such as employee handbooks, and consider revising requirements for submitting timesheets, requests for time off, etc. 
TIPS ON ACHIEVING CRITERIA:
1) Brainstorm with your Green Team areas where the office could reduce paper usage in circulating memos or faxes.
2) Choose 1 - 2 areas you want to work on.
3) Brainstorm solutions. Will memos be circulated via scanned pdfs? Does everyone know how to use a scanner? Could you use a reusable fax cover sheet?
4) Narrow solutions down to 2 or 3 to propose to senior management.
5) Propose to senior management. 
6) Incorporate these thoughts and comments into a new policy.
7) Have a 'Lunch and Learn' so that people understand the reason that this change is important and teach them how it works. 
8) Periodically check to see if staff members are using the new policy.</t>
  </si>
  <si>
    <t>Incandescent annual bulb replacements</t>
  </si>
  <si>
    <t>750 hours</t>
  </si>
  <si>
    <t>1,000 hours</t>
  </si>
  <si>
    <t>2006 Commercial Electricity Price</t>
  </si>
  <si>
    <t>2006 Residential Electricity Price</t>
  </si>
  <si>
    <t>Carbon Emissions Factors</t>
  </si>
  <si>
    <t>Electricity Carbon Emission Factors</t>
  </si>
  <si>
    <t xml:space="preserve">For questions or comments, please send your email to: </t>
  </si>
  <si>
    <t>Tenant/ PM</t>
  </si>
  <si>
    <r>
      <t>Electricity CO</t>
    </r>
    <r>
      <rPr>
        <vertAlign val="subscript"/>
        <sz val="10"/>
        <rFont val="Univers"/>
        <family val="2"/>
      </rPr>
      <t>2</t>
    </r>
    <r>
      <rPr>
        <sz val="10"/>
        <rFont val="Univers"/>
        <family val="2"/>
      </rPr>
      <t xml:space="preserve"> Emission Factor</t>
    </r>
  </si>
  <si>
    <r>
      <t>lbs CO</t>
    </r>
    <r>
      <rPr>
        <vertAlign val="subscript"/>
        <sz val="10"/>
        <rFont val="Univers"/>
        <family val="2"/>
      </rPr>
      <t>2</t>
    </r>
    <r>
      <rPr>
        <sz val="10"/>
        <rFont val="Univers"/>
        <family val="2"/>
      </rPr>
      <t>/kWh</t>
    </r>
  </si>
  <si>
    <t>EPA 2006</t>
  </si>
  <si>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</si>
  <si>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</si>
  <si>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/year</t>
    </r>
  </si>
  <si>
    <t>EPA 2004</t>
  </si>
  <si>
    <r>
      <t>Source of Statistic:</t>
    </r>
    <r>
      <rPr>
        <u val="single"/>
        <sz val="10"/>
        <color indexed="12"/>
        <rFont val="Arial"/>
        <family val="2"/>
      </rPr>
      <t xml:space="preserve"> Earth 911 - Plastic Recycling Facts</t>
    </r>
  </si>
  <si>
    <t>Host an in-office educational session on household energy efficiency.</t>
  </si>
  <si>
    <t>greenofficechallenge@cityofchicago.org</t>
  </si>
  <si>
    <t>Chicago Center for Green Technology</t>
  </si>
  <si>
    <t>Energy Star Power Management Settings</t>
  </si>
  <si>
    <t>Conduct a waste stream audit, establish waste reduction goals, and assess progress against goals every 6 months, with a goal of achieving a 50% diversion rate.</t>
  </si>
  <si>
    <r>
      <t>Purchase CO</t>
    </r>
    <r>
      <rPr>
        <vertAlign val="subscript"/>
        <sz val="10"/>
        <rFont val="Arial"/>
        <family val="2"/>
      </rPr>
      <t>2</t>
    </r>
    <r>
      <rPr>
        <sz val="10"/>
        <rFont val="Arial"/>
        <family val="0"/>
      </rPr>
      <t xml:space="preserve"> offsets or renewable energy credits for 25% (2 points) or 50% (3 points) of electricity usage.</t>
    </r>
  </si>
  <si>
    <t>Use double sided copying and printing as default on all capable machines and instruct staff with clear signage on usage.</t>
  </si>
  <si>
    <t>Unsubscribe to all junk mail or catalogs as they arrive, and document in a spreadsheet.</t>
  </si>
  <si>
    <t>Document 3 months of electricity use to establish an energy usage baseline.</t>
  </si>
  <si>
    <t>Establish a recycling policy for employees that codifies all office recycling practices (including, but not limited to, those that are part of the Green Office Challenge).</t>
  </si>
  <si>
    <t>Help</t>
  </si>
  <si>
    <t>Property Manager Engagement</t>
  </si>
  <si>
    <t>Property Management Engagement</t>
  </si>
  <si>
    <t>Click here.
Then click arrow on right.</t>
  </si>
  <si>
    <t>EnergyStar: screen savers don't save energy</t>
  </si>
  <si>
    <t>Hours used per day</t>
  </si>
  <si>
    <t>Wattage (watts)</t>
  </si>
  <si>
    <t>*</t>
  </si>
  <si>
    <t>Lifetime (hours)</t>
  </si>
  <si>
    <t>*ENERGY STAR wattage is calculated based on the wattage selected for the incandescent unit, user can enter an alternative value if desired.</t>
  </si>
  <si>
    <t>Energy cost</t>
  </si>
  <si>
    <t>Energy consumption (kWh)</t>
  </si>
  <si>
    <t>Maintenance cost</t>
  </si>
  <si>
    <t>Operating cost (energy and maintenance)</t>
  </si>
  <si>
    <t>Energy costs (lifetime)</t>
  </si>
  <si>
    <t>In 2006, Americans drank about 167 bottles of water each, and only 23% of these bottles were recycled. That means 38 billion plastic water bottles ended up in landfills, where it will take 700 years to begin decomposing! 
What makes water bottles soft and flexible? Phthalates. The catch is that phthalates have been linked to developmental and reproductive health problems, particularly in males. Bring a cup or mug instead.
Note: Single-serve bottles water includes those sold in vending machines. If there's a way to get rid of these, please do!
TIPS ON ACHIEVING CRITERIA:
1) Have the Green Team find out how many water bottles and cups are in your trash every week. 
2) Determine the cost of purchasing a refillable water bottle and/or travel mug (depending upon which is most generated) by shopping around for vendors.
3) Do some research to find out how many co-workers would use a refillable water bottle or travel mug. How would they feel if single-serve water bottles are done away with? Could conference rooms use a pitcher and durable cups instead?
3) Analyze your research on the cost of the items and your co-workers' receptivity. 
4) If they are open to this idea, pitch it to your senior management.
5) Purchase items and post educational, catchy signage in the kitchenette and other appropriate 
places in the office.
6) Have a party to distribute the new drinking vessels and celebrate all the waste 
that you prevented from going to the landfill!</t>
  </si>
  <si>
    <t>The first step in changing the way your staff gets to work is by finding out how they get to work.
TIPS ON ACHIEVING THIS CRITERIA:
1) Brainstorm with your Green Team how you want to encourage your staff to participate in a Commuter Survey (see link to the right).
2) With this information, devise a strategy on how to encourage 50% of your staff to use green commuting methods. 
3) Implement the strategy.
4) Measure your progress.
5) At the end of the year, reward your staff for its accomplishments.
You could have a month long contest to find out what department has the greenest commute and conclude the month with a celebration complete with food, prizes, and memorable commuting stories.
You could display the commuter survey results on a Chicago map with the number of people in a particular area and the mode of transportation they typically take. This will identify areas where your staff's commute could be greener.</t>
  </si>
  <si>
    <t xml:space="preserve">Lighting accounts for 30 to 50% of a building’s energy use, or about 17% of total annual US electricity consumption. Simply turning off unneeded lights (sensors are an easy solution for the forgetful) so that you can save up to 50% of your energy costs.
HOW TO ACHIEVE CRITERIA:
1) Talk to your property manager to find out if you can install sensors.
2) If you can, find vendors (read the link to the right to get tips on how to choose a sensor) and get some pricing.
3) Present your cost analysis to senior management.
4) If they say yes, install the sensors and experience hands-free light savings. </t>
  </si>
  <si>
    <t>Fluorescent light fixtures with electronic ballasts can save as much as 30% of energy when 1 of the 3 light bulbs is removed. Have your energy auditor or other expert determine which type of fixture you have in your building.
HOW TO ACHIEVE CRITERIA:
1) Look to see if you have 3 fluorescent bulbs installed in your ceiling lights.
2) If so, have your property manager (or engineer) identify whether or not you have electronic ballasts.
3) If you have electronic ballasts and have 3 bulbs installed, remove one of the bulbs (it's still sufficient light) and you'll save some mollah.</t>
  </si>
  <si>
    <t>City of Chicago's Green Roof Program</t>
  </si>
  <si>
    <t>Go carbon neutral!
When you drive a car, travel via plane, or turn on the lights, most likely you are supporting an operation the emits CO2. One way to reduce your carbon emissions (after you reduce your usage, of course) is to offset them by purchasing carbon offsets. When you purchase carbon offsets, you are supporting businesses and projects that decrease the amount of CO2 emitted into the atmosphere such as wind farms and energy efficiency.
HOW TO ACHIEVE THIS CRITERIA:
1) Identify your office's carbon footprint for business travel and employee commuting. 
2) Decide with your Green Team and senior management what types of offset projects you want to support (renewable energy, energy efficiency, reforestation). Make sure the projects you choose are verified by a 3rd party (such as Green E certification or Voluntary Carbon Standard).
3) Weigh your choices. You could even choose a project near your company headquarters or another company site. Maybe you could make a Green Team field trip out of it and visit the project.
4) Offset away!</t>
  </si>
  <si>
    <t>Available fresh water amounts to less than .5% of all water on earth.  Global consumption of water is doubling about every 20 years, more than 2 times the rate of human population growth!
Aerators can cut faucet water use in half.
HOW TO ACHIEVE CRITERIA:
1) Brainstorm with the Green Team and engineering staff (if applicable) what EPA approved aerator you want to install to save water.
2) Research vendors with your price range. 
3) Discuss these ideas with your property manager.
4) Implement these ideas.
5) Measure your progress with Portfolio Manager.</t>
  </si>
  <si>
    <t>Nearly 40% of all trips Americans make are 2 miles or less, which is the perfect length to go by bike. Yet less than 1% of all trips are taken by bicycle. If people rode bikes instead of cars for short trips, it would greatly reduce harmful pollution that contributes to climate change.
TIPS ON ACHIEVING CRITERIA:
1) Discuss with the Green Team and senior management to see if there's interest for this project.
2) Explore storage. Find out if you can allocate space in your building to store 1 - 2 bikes. 
3) Find out about the logistics. If the bike storage is in the office, can you bring bikes on the elevator? If not, is there a freight elevator you can use?
4) Talk to HR about waivers. What waivers do you have to sign for liability purposes?
5) Conduct safety workshops so that bike riders know how to ride safely. All bike users should attend at least one safety workshop.
6) Publicize the program. 
7) Measure the eco benefits of the program and let the office know through your Green Team newsletter.</t>
  </si>
  <si>
    <r>
      <t>Active Transportation Alliance (formerly called the Chicagoland Bicycle Federation)</t>
    </r>
    <r>
      <rPr>
        <sz val="10"/>
        <rFont val="Arial"/>
        <family val="2"/>
      </rPr>
      <t xml:space="preserve"> - a bike advocacy organization that provides countless resources for cyclists. These include Bike to Work brochure, Bike to Work guide, bike maps, and info Chicago's Bike </t>
    </r>
  </si>
  <si>
    <r>
      <t>Co-Op America National Green Pages</t>
    </r>
    <r>
      <rPr>
        <sz val="10"/>
        <rFont val="Arial"/>
        <family val="2"/>
      </rPr>
      <t xml:space="preserve"> - list of offset companies</t>
    </r>
  </si>
  <si>
    <r>
      <t>E Business Links</t>
    </r>
    <r>
      <rPr>
        <sz val="10"/>
        <rFont val="Arial"/>
        <family val="2"/>
      </rPr>
      <t xml:space="preserve"> - compares offset companies by price and type of offset project </t>
    </r>
  </si>
  <si>
    <r>
      <t xml:space="preserve">Chicago Climate Exchange </t>
    </r>
    <r>
      <rPr>
        <sz val="10"/>
        <rFont val="Arial"/>
        <family val="2"/>
      </rPr>
      <t xml:space="preserve">- the world’s first and North America’s only active voluntary, legally binding integrated trading system to reduce emissions of all six major greenhouse gases (GHGs), with offset projects worldwide. </t>
    </r>
  </si>
  <si>
    <r>
      <t xml:space="preserve">Formula to calculate savings on occupancy sensors </t>
    </r>
    <r>
      <rPr>
        <sz val="10"/>
        <rFont val="Arial"/>
        <family val="2"/>
      </rPr>
      <t>(North Carolina State Energy Office)</t>
    </r>
  </si>
  <si>
    <r>
      <t xml:space="preserve">Small Business Smart Energy Program </t>
    </r>
    <r>
      <rPr>
        <sz val="10"/>
        <rFont val="Arial"/>
        <family val="2"/>
      </rPr>
      <t>- offers free energy audits</t>
    </r>
  </si>
  <si>
    <t>Introduction to Indoor Air Quality</t>
  </si>
  <si>
    <t>50 Strategies to Green your Office</t>
  </si>
  <si>
    <t>Let everyone in your office know about the office's green success. The progress will give your Green Team and others in the office pride in how far you have come. 
Celebrate small successes. 
Recognition is key. 
Pat yourself on the back.</t>
  </si>
  <si>
    <t>Lighting is one of the major areas, where you can get the biggest bang out of your buck.
TIPS ON ACHIEVING CRITERIA:
1) Conduct a lighting audit so that you know the areas where you could be more energy efficient. You can do this yourself or hire a lighting company to do it. 
2) Discuss with the Green Team, senior management, and other parties on what changes you want to make. 
3) Make the changes (that all agreed upon) happen!</t>
  </si>
  <si>
    <r>
      <t xml:space="preserve">City of Portland Green Office Guide </t>
    </r>
    <r>
      <rPr>
        <sz val="10"/>
        <rFont val="Arial"/>
        <family val="2"/>
      </rPr>
      <t>(p. 14 - 18)</t>
    </r>
  </si>
  <si>
    <r>
      <t>High-Performing HVAC Systems</t>
    </r>
    <r>
      <rPr>
        <sz val="10"/>
        <rFont val="Arial"/>
        <family val="2"/>
      </rPr>
      <t xml:space="preserve"> (American Council for an Energy Efficient Economy's Online Guide to Energy-Efficient Commercial Equipment)</t>
    </r>
  </si>
  <si>
    <r>
      <t>Source of Statistic:</t>
    </r>
    <r>
      <rPr>
        <u val="single"/>
        <sz val="10"/>
        <color indexed="12"/>
        <rFont val="Arial"/>
        <family val="2"/>
      </rPr>
      <t xml:space="preserve"> Turn the Thermostat Down </t>
    </r>
    <r>
      <rPr>
        <sz val="10"/>
        <rFont val="Arial"/>
        <family val="2"/>
      </rPr>
      <t>(Creative Citizen)</t>
    </r>
  </si>
  <si>
    <r>
      <t xml:space="preserve">Source of Statistic: </t>
    </r>
    <r>
      <rPr>
        <u val="single"/>
        <sz val="10"/>
        <color indexed="12"/>
        <rFont val="Arial"/>
        <family val="2"/>
      </rPr>
      <t xml:space="preserve">Are space heaters energy savers or money wasters? </t>
    </r>
    <r>
      <rPr>
        <sz val="10"/>
        <rFont val="Arial"/>
        <family val="2"/>
      </rPr>
      <t>(Energy Boomer)</t>
    </r>
  </si>
  <si>
    <r>
      <t>Electronic Product Assessment Tool (EPEAT)</t>
    </r>
    <r>
      <rPr>
        <sz val="10"/>
        <rFont val="Arial"/>
        <family val="2"/>
      </rPr>
      <t xml:space="preserve"> - A system to help purchasers in the public and private sectors evaluate, compare and select desktop computers, notebooks and monitors based on their environmental attributes.</t>
    </r>
    <r>
      <rPr>
        <sz val="10"/>
        <color indexed="12"/>
        <rFont val="Arial"/>
        <family val="2"/>
      </rPr>
      <t xml:space="preserve"> </t>
    </r>
  </si>
  <si>
    <r>
      <t>Energy Conservation Decals</t>
    </r>
    <r>
      <rPr>
        <sz val="10"/>
        <color indexed="12"/>
        <rFont val="Arial"/>
        <family val="2"/>
      </rPr>
      <t xml:space="preserve"> </t>
    </r>
    <r>
      <rPr>
        <sz val="10"/>
        <rFont val="Arial"/>
        <family val="2"/>
      </rPr>
      <t>(Awareness Ideas)</t>
    </r>
  </si>
  <si>
    <r>
      <t>Office-Wide Purchasing Policy</t>
    </r>
    <r>
      <rPr>
        <sz val="10"/>
        <rFont val="Arial"/>
        <family val="2"/>
      </rPr>
      <t xml:space="preserve"> (Natural Resources Defense Council)</t>
    </r>
  </si>
  <si>
    <r>
      <t xml:space="preserve">Co-Op America's National Green Pages </t>
    </r>
    <r>
      <rPr>
        <sz val="10"/>
        <rFont val="Arial"/>
        <family val="2"/>
      </rPr>
      <t>- list of offset companies</t>
    </r>
  </si>
  <si>
    <r>
      <t xml:space="preserve">Tips on Starting a Recycling Program </t>
    </r>
    <r>
      <rPr>
        <sz val="10"/>
        <rFont val="Arial"/>
        <family val="2"/>
      </rPr>
      <t>(Chicago Recycling Coalition)</t>
    </r>
  </si>
  <si>
    <r>
      <t>"Your Office Paper Recycling Guide"</t>
    </r>
    <r>
      <rPr>
        <sz val="10"/>
        <rFont val="Arial"/>
        <family val="2"/>
      </rPr>
      <t xml:space="preserve"> (City of Cary, NC) - A step-by-step guide to instituting an office paper recycling program</t>
    </r>
  </si>
  <si>
    <r>
      <t>Office Recycling Policy</t>
    </r>
    <r>
      <rPr>
        <sz val="10"/>
        <rFont val="Arial"/>
        <family val="2"/>
      </rPr>
      <t xml:space="preserve"> (Carbon Reduction Institute - Australia) - A do-it-yourself office recycling policy guide</t>
    </r>
  </si>
  <si>
    <r>
      <t>Paper Calculator</t>
    </r>
    <r>
      <rPr>
        <sz val="10"/>
        <rFont val="Arial"/>
        <family val="2"/>
      </rPr>
      <t xml:space="preserve"> (Environmental Defense Fund)</t>
    </r>
  </si>
  <si>
    <r>
      <t>"How to Create a Smart Paper Plan for Your Business"</t>
    </r>
    <r>
      <rPr>
        <sz val="10"/>
        <rFont val="Arial"/>
        <family val="2"/>
      </rPr>
      <t xml:space="preserve"> (NRDC)</t>
    </r>
  </si>
  <si>
    <t xml:space="preserve">860,000 tons of plastic cups and plates from the municipal solid waste stream were landfilled in 2007 (EPA). This does not include plastic utensils and packaging. That's a lot of plastic! How low could your office go in waste generation? Could it be zero waste? One easy way is to get rid of the disposable serviceware and get durable, reuseable goods.
If you use polystyrene (or commonly called Styrofoam) cups in your office, get rid of them! Polystyene is made from oil and is non-renewable, non-compostable and can't readily be recycled. Polystyene breaks up into small pieces and can be ingested by marine or bird life, killing them through starvation. Finally, studies have shown that chemicals in polystyrene are carcinogenic (especially when it's heated) and can leach into your food or drink.
TIPS ON ACHIEVING CRITERIA:
1) Brainstorm with your Green Team how to eliminate disposables. Could the office invest in some durable goods? Maybe each person could bring 1 - 2 mugs from home to contribute to the office? It's fun to celebrate birthdays... but what about all that trash afterwards? What would motivate people to 
bring their own utensils and plates to office parties or luncheons? What can you do to eliminate 
waste when the office gets a meal catered?
2) Once a plan is established, propose it to senior staff.
3) Once it is approved, educate your co-workers about the new policy. Have a brown bag (or party) 
and showcase the new durable goods or launch the BTOS (bring your own serviceware) program. 
Make it fun! </t>
  </si>
  <si>
    <t>The Scorecard outlines 50 actions you can take to make your office greener. As you fill in your responses, a score is generated. There are 100 points total and 4 levels of achievement. See below for how many points are needed per tier. Tier 1 is the highest.</t>
  </si>
  <si>
    <t>The Scorecard is designed to be used electronically, so there's no need to print it. Use a projector at your Green Team meetings instead of making copies.</t>
  </si>
  <si>
    <r>
      <t xml:space="preserve">Foresight Design Initiative </t>
    </r>
    <r>
      <rPr>
        <sz val="10"/>
        <rFont val="Arial"/>
        <family val="2"/>
      </rPr>
      <t>- sustainability resource organization</t>
    </r>
  </si>
  <si>
    <t>Two organizations that can facilitate educational workshops are below.</t>
  </si>
  <si>
    <t>The companies below sell City of Chicago approved LED exit signs at the time of this completion of the Scorecard:</t>
  </si>
  <si>
    <t>Assumptions for CFLs</t>
  </si>
  <si>
    <t xml:space="preserve">Initial Cost per Unit </t>
  </si>
  <si>
    <t>Industry Data 2006</t>
  </si>
  <si>
    <t xml:space="preserve">Wattage </t>
  </si>
  <si>
    <t>watts</t>
  </si>
  <si>
    <t>calculated</t>
  </si>
  <si>
    <t xml:space="preserve">CFL </t>
  </si>
  <si>
    <t>Bulb Life</t>
  </si>
  <si>
    <t>hours</t>
  </si>
  <si>
    <t>Selected</t>
  </si>
  <si>
    <t>ES</t>
  </si>
  <si>
    <t>Conv</t>
  </si>
  <si>
    <t>For 6,000 hour CFL</t>
  </si>
  <si>
    <t>For 8,000 hour CFL</t>
  </si>
  <si>
    <t>For 10,000 hour CFL</t>
  </si>
  <si>
    <t>For 12,000 hour CFL</t>
  </si>
  <si>
    <t>For 750 hour incandescent bulb</t>
  </si>
  <si>
    <t>For 1,000 hour incandescent bulb</t>
  </si>
  <si>
    <r>
      <t>If you want to improve your score, please complete the following:</t>
    </r>
    <r>
      <rPr>
        <sz val="12"/>
        <rFont val="Arial"/>
        <family val="2"/>
      </rPr>
      <t xml:space="preserve">
1) Establish the tier you want to achieve within the next 6 - 12 months.
2) Work with your Green Team to determine on what areas you want to improve.
3) Divide your Green Team into work groups to make these improvements.
4) Change the answers to the Scorecard as you complete these green practices.
5) If you need more information, go to the Help section by clicking below. You can also check out the Challenge's website for a calendar of educational workshops and events.
6) Once you are satisfied with your score, follow the directions in the yellow box above.</t>
    </r>
  </si>
  <si>
    <t xml:space="preserve">A "Green Team" is essential in maintaining enthusiasm, producing creative ideas, and engaging employees. By working together, your greening efforts will be a success! 
You may be asking... How many people should be on my Green Team? How much time do members have to dedicate?
Good questions. An office that hasn't done much greening can be transformed from a resource hungry workplace into a greener workplace by investing about 15 hours a week to research, implement and track their environmental performance. To achieve long-term sustainability, that same office could invest more time or continue the same level of effort over a longer span of time.  
An office that has been working towards greening for awhile can probably meet the Challenge within 8 hours a week by filling in the scorecard and implementing a few additional practices.
TIPS ON HOW ACHIEVE CRITERIA:
1) Find staff members who are enthusiastic about greening the office. Ideally, you would have members from each department. To increase the effectiveness of these members and ensure they have time to dedicate to greening, senior management could include green efforts as a 5% 
of each Green Team members' job description.
2) Have a Green Team launch meeting. Make it fun! Discuss what is important and prioritize 
these concerns.
3) Divide into committees (outreach, energy, waste, transportation, and property management 
engagement) and get to work!
4) The Green Team could meet (all committees and other interested parties) once a month or as 
needed. The same applies to committees. </t>
  </si>
  <si>
    <r>
      <t>"Why 30 Percent PC?"</t>
    </r>
    <r>
      <rPr>
        <sz val="10"/>
        <rFont val="Arial"/>
        <family val="2"/>
      </rPr>
      <t xml:space="preserve"> (U.S. Conference of Mayors)</t>
    </r>
  </si>
  <si>
    <r>
      <t>Portland Green Office Guide</t>
    </r>
    <r>
      <rPr>
        <sz val="10"/>
        <rFont val="Arial"/>
        <family val="2"/>
      </rPr>
      <t xml:space="preserve"> (p. 15 - 17)</t>
    </r>
  </si>
  <si>
    <r>
      <t xml:space="preserve">GreenDimes </t>
    </r>
    <r>
      <rPr>
        <sz val="10"/>
        <rFont val="Arial"/>
        <family val="2"/>
      </rPr>
      <t>- junk mail reduction service</t>
    </r>
  </si>
  <si>
    <r>
      <t>My Green Electronics</t>
    </r>
    <r>
      <rPr>
        <sz val="10"/>
        <rFont val="Arial"/>
        <family val="2"/>
      </rPr>
      <t xml:space="preserve"> - list of companies that recycle electronics, cell phones, and ink cartridges</t>
    </r>
  </si>
  <si>
    <r>
      <t>Computers for Schools</t>
    </r>
    <r>
      <rPr>
        <sz val="10"/>
        <rFont val="Arial"/>
        <family val="2"/>
      </rPr>
      <t xml:space="preserve"> - refurbishes and upgrades computers for schools and nonprofits</t>
    </r>
  </si>
  <si>
    <r>
      <t xml:space="preserve">Chicago Recycling Coalition </t>
    </r>
    <r>
      <rPr>
        <sz val="10"/>
        <rFont val="Arial"/>
        <family val="2"/>
      </rPr>
      <t>- places to donate electronics</t>
    </r>
  </si>
  <si>
    <r>
      <t xml:space="preserve">Earth 911 </t>
    </r>
    <r>
      <rPr>
        <sz val="10"/>
        <rFont val="Arial"/>
        <family val="2"/>
      </rPr>
      <t>- places to donate electronics</t>
    </r>
  </si>
  <si>
    <r>
      <t xml:space="preserve">EPA eCycling Program </t>
    </r>
    <r>
      <rPr>
        <sz val="10"/>
        <rFont val="Arial"/>
        <family val="2"/>
      </rPr>
      <t>- general info on e-waste</t>
    </r>
  </si>
  <si>
    <r>
      <t xml:space="preserve">Green Chicago Restaurant Co-Op </t>
    </r>
    <r>
      <rPr>
        <sz val="10"/>
        <rFont val="Arial"/>
        <family val="2"/>
      </rPr>
      <t>- a place to buy affordable compostable disposables</t>
    </r>
  </si>
  <si>
    <r>
      <t xml:space="preserve">Earth Resource Foundation - "What's in that water bottle anyway?" </t>
    </r>
    <r>
      <rPr>
        <sz val="10"/>
        <rFont val="Arial"/>
        <family val="2"/>
      </rPr>
      <t>- info on phthalates</t>
    </r>
  </si>
  <si>
    <r>
      <t>I-Go Car Sharing</t>
    </r>
    <r>
      <rPr>
        <sz val="10"/>
        <rFont val="Arial"/>
        <family val="2"/>
      </rPr>
      <t xml:space="preserve"> - A Chicago-based non-profit business</t>
    </r>
  </si>
  <si>
    <r>
      <t xml:space="preserve">Zip Car </t>
    </r>
    <r>
      <rPr>
        <sz val="10"/>
        <rFont val="Arial"/>
        <family val="2"/>
      </rPr>
      <t>- The largest car sharing company in North America</t>
    </r>
  </si>
  <si>
    <r>
      <t>eRideShare.com</t>
    </r>
    <r>
      <rPr>
        <sz val="10"/>
        <rFont val="Arial"/>
        <family val="2"/>
      </rPr>
      <t xml:space="preserve"> - carpool finder</t>
    </r>
  </si>
  <si>
    <r>
      <t xml:space="preserve">Pacebus </t>
    </r>
    <r>
      <rPr>
        <sz val="10"/>
        <rFont val="Arial"/>
        <family val="2"/>
      </rPr>
      <t>- offers vanpooling and other commuting services</t>
    </r>
  </si>
  <si>
    <r>
      <t xml:space="preserve">Mayor Daley's Bicycling Ambassadors </t>
    </r>
    <r>
      <rPr>
        <sz val="10"/>
        <rFont val="Arial"/>
        <family val="2"/>
      </rPr>
      <t>- provides bike safety workshops</t>
    </r>
  </si>
  <si>
    <r>
      <t>"Car Rentals Go Hybrid"</t>
    </r>
    <r>
      <rPr>
        <sz val="10"/>
        <rFont val="Arial"/>
        <family val="2"/>
      </rPr>
      <t xml:space="preserve"> - a 2007 article the status of hybrid cars in rental car company fleets</t>
    </r>
  </si>
  <si>
    <r>
      <t>GreenTravel Hub (by RezHub.com)</t>
    </r>
    <r>
      <rPr>
        <sz val="10"/>
        <rFont val="Arial"/>
        <family val="2"/>
      </rPr>
      <t xml:space="preserve"> - Find and book green rental cars from popular car rental companies</t>
    </r>
  </si>
  <si>
    <r>
      <t>eQocar.com</t>
    </r>
    <r>
      <rPr>
        <sz val="10"/>
        <rFont val="Arial"/>
        <family val="2"/>
      </rPr>
      <t xml:space="preserve"> - an environmentally-friendly car rental company that offers a complete range of hybrid vehicles</t>
    </r>
  </si>
  <si>
    <r>
      <t>EPA's Portfolio Manager</t>
    </r>
    <r>
      <rPr>
        <sz val="10"/>
        <rFont val="Arial"/>
        <family val="2"/>
      </rPr>
      <t xml:space="preserve"> - a software that baselines your energy and water use</t>
    </r>
  </si>
  <si>
    <r>
      <t>EPA WaterSense</t>
    </r>
    <r>
      <rPr>
        <sz val="10"/>
        <rFont val="Arial"/>
        <family val="2"/>
      </rPr>
      <t xml:space="preserve"> - info on water efficient toilets</t>
    </r>
  </si>
  <si>
    <r>
      <t xml:space="preserve">Source of Statistic: </t>
    </r>
    <r>
      <rPr>
        <u val="single"/>
        <sz val="10"/>
        <color indexed="12"/>
        <rFont val="Arial"/>
        <family val="2"/>
      </rPr>
      <t>Assessment of Hand Dryers</t>
    </r>
    <r>
      <rPr>
        <sz val="10"/>
        <rFont val="Arial"/>
        <family val="2"/>
      </rPr>
      <t xml:space="preserve"> </t>
    </r>
  </si>
  <si>
    <r>
      <t>Occupancy Sensors</t>
    </r>
    <r>
      <rPr>
        <sz val="10"/>
        <rFont val="Arial"/>
        <family val="2"/>
      </rPr>
      <t xml:space="preserve"> - basic info &amp; how to choose one (Green Seal 1997 Report)</t>
    </r>
  </si>
  <si>
    <r>
      <t xml:space="preserve">Please fill in the </t>
    </r>
    <r>
      <rPr>
        <b/>
        <sz val="14"/>
        <color indexed="40"/>
        <rFont val="Arial"/>
        <family val="2"/>
      </rPr>
      <t>blue</t>
    </r>
    <r>
      <rPr>
        <b/>
        <sz val="14"/>
        <color indexed="9"/>
        <rFont val="Arial"/>
        <family val="2"/>
      </rPr>
      <t xml:space="preserve"> section.</t>
    </r>
  </si>
  <si>
    <t>Points Available</t>
  </si>
  <si>
    <t>Points Achieved</t>
  </si>
  <si>
    <t>TOTAL</t>
  </si>
  <si>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</si>
  <si>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 xml:space="preserve">Free audits &amp; technical assistance </t>
    </r>
    <r>
      <rPr>
        <sz val="10"/>
        <rFont val="Arial"/>
        <family val="2"/>
      </rPr>
      <t>(Smart Energy Design Assistance Center (SEDAC))</t>
    </r>
  </si>
  <si>
    <r>
      <t xml:space="preserve">Simple lighting audit guide </t>
    </r>
    <r>
      <rPr>
        <sz val="10"/>
        <rFont val="Arial"/>
        <family val="2"/>
      </rPr>
      <t>(North Carolina's Division of Pollution Prevention and Environmental Assistance)</t>
    </r>
  </si>
  <si>
    <r>
      <t>Duct Sealing</t>
    </r>
    <r>
      <rPr>
        <sz val="10"/>
        <color indexed="12"/>
        <rFont val="Arial"/>
        <family val="2"/>
      </rPr>
      <t xml:space="preserve"> </t>
    </r>
    <r>
      <rPr>
        <sz val="10"/>
        <rFont val="Arial"/>
        <family val="2"/>
      </rPr>
      <t xml:space="preserve"> (Energy Star)</t>
    </r>
  </si>
  <si>
    <r>
      <t xml:space="preserve">E Business Links </t>
    </r>
    <r>
      <rPr>
        <sz val="10"/>
        <rFont val="Arial"/>
        <family val="2"/>
      </rPr>
      <t xml:space="preserve">- compares offset companies by price and type of offset project </t>
    </r>
  </si>
  <si>
    <r>
      <t>Chicago Climate Exchange</t>
    </r>
    <r>
      <rPr>
        <sz val="10"/>
        <rFont val="Arial"/>
        <family val="2"/>
      </rPr>
      <t xml:space="preserve"> - the world’s first and North America’s only active voluntary, legally binding integrated trading system to reduce emissions of all six major greenhouse gases (GHGs), with offset projects worldwide. </t>
    </r>
  </si>
  <si>
    <r>
      <t>How to do a waste audit</t>
    </r>
    <r>
      <rPr>
        <sz val="10"/>
        <rFont val="Arial"/>
        <family val="2"/>
      </rPr>
      <t xml:space="preserve"> (Rutgers University)    
</t>
    </r>
  </si>
  <si>
    <t>Green Your Green purchasing policy</t>
  </si>
  <si>
    <t>Environmentally Preferable Purchasing</t>
  </si>
  <si>
    <t>Green Product Checklist: What makes a product green?</t>
  </si>
  <si>
    <t>Recycled Content Products Directory</t>
  </si>
  <si>
    <t>Earth 911 Business Workspace Recycling</t>
  </si>
  <si>
    <t>Office Paper Recycling Audit Form</t>
  </si>
  <si>
    <r>
      <t>Junk Mail Reduction Fact Sheet</t>
    </r>
    <r>
      <rPr>
        <sz val="10"/>
        <rFont val="Arial"/>
        <family val="2"/>
      </rPr>
      <t xml:space="preserve">  (Ohio EPA)</t>
    </r>
  </si>
  <si>
    <r>
      <t>Stop the Junk Mail Monster!</t>
    </r>
    <r>
      <rPr>
        <sz val="10"/>
        <rFont val="Arial"/>
        <family val="2"/>
      </rPr>
      <t xml:space="preserve">   (EcoCycle)</t>
    </r>
  </si>
  <si>
    <r>
      <t>Cutting Paper</t>
    </r>
    <r>
      <rPr>
        <sz val="10"/>
        <rFont val="Arial"/>
        <family val="2"/>
      </rPr>
      <t xml:space="preserve"> - This website provides practical information about how to reduce the amount of office paper you use.</t>
    </r>
  </si>
  <si>
    <r>
      <t>Call2Recycle</t>
    </r>
    <r>
      <rPr>
        <sz val="10"/>
        <rFont val="Arial"/>
        <family val="2"/>
      </rPr>
      <t xml:space="preserve"> - Cell Phone &amp; Rechargeable Battery Boxes </t>
    </r>
  </si>
  <si>
    <r>
      <t>Recycle4Charity.com</t>
    </r>
    <r>
      <rPr>
        <sz val="10"/>
        <rFont val="Arial"/>
        <family val="2"/>
      </rPr>
      <t xml:space="preserve"> - Toner Recycling </t>
    </r>
  </si>
  <si>
    <r>
      <t>Source of statistic:</t>
    </r>
    <r>
      <rPr>
        <sz val="10"/>
        <color indexed="12"/>
        <rFont val="Arial"/>
        <family val="2"/>
      </rPr>
      <t xml:space="preserve"> </t>
    </r>
    <r>
      <rPr>
        <u val="single"/>
        <sz val="10"/>
        <color indexed="12"/>
        <rFont val="Arial"/>
        <family val="2"/>
      </rPr>
      <t>EPA Waste Data 2007</t>
    </r>
  </si>
  <si>
    <r>
      <t>Commuter Connections Commuter Survey</t>
    </r>
    <r>
      <rPr>
        <sz val="10"/>
        <rFont val="Arial"/>
        <family val="2"/>
      </rPr>
      <t xml:space="preserve"> - an example of a commuter survey</t>
    </r>
  </si>
  <si>
    <r>
      <t xml:space="preserve">Amigos Carpooling </t>
    </r>
    <r>
      <rPr>
        <sz val="10"/>
        <rFont val="Arial"/>
        <family val="2"/>
      </rPr>
      <t>- fill a taxi or share a carpool</t>
    </r>
  </si>
  <si>
    <r>
      <t>Savings calculator for carpooling</t>
    </r>
    <r>
      <rPr>
        <sz val="10"/>
        <color indexed="12"/>
        <rFont val="Arial"/>
        <family val="2"/>
      </rPr>
      <t xml:space="preserve">  </t>
    </r>
    <r>
      <rPr>
        <sz val="10"/>
        <rFont val="Arial"/>
        <family val="2"/>
      </rPr>
      <t>(Pace)</t>
    </r>
  </si>
  <si>
    <r>
      <t xml:space="preserve">How "green" is your office?
</t>
    </r>
    <r>
      <rPr>
        <sz val="13"/>
        <color indexed="9"/>
        <rFont val="Arial"/>
        <family val="2"/>
      </rPr>
      <t>Read and respond to the questions below. 
There's no need to type. 
Just click the Response box and then click on the arrow to the right to get a list of choices.</t>
    </r>
  </si>
  <si>
    <r>
      <t xml:space="preserve">Source of statistic: </t>
    </r>
    <r>
      <rPr>
        <u val="single"/>
        <sz val="10"/>
        <color indexed="12"/>
        <rFont val="Arial"/>
        <family val="2"/>
      </rPr>
      <t>SF Law Banning Styrofoam</t>
    </r>
  </si>
  <si>
    <t xml:space="preserve">Age of building </t>
  </si>
  <si>
    <t>www.chicagogreenofficechallenge.org</t>
  </si>
  <si>
    <t>Chart shows that up to 50% of energy can be saved by using T-5 bulbs</t>
  </si>
  <si>
    <t>Purchase CO2 offsets to "balance" your fuel emissions</t>
  </si>
  <si>
    <t>Use transit to save money and avoid gridlock
Carpool to save money and get to know your colleagues</t>
  </si>
  <si>
    <t>Bike to work if you can - get fit, save money</t>
  </si>
  <si>
    <t>Green Office Tenant Criteria</t>
  </si>
  <si>
    <t>Chicago Transit Authority Transit Benefit Fare Program</t>
  </si>
  <si>
    <t>P10</t>
  </si>
  <si>
    <t>Donate/recycle old computers. Document the responsible reuse or recycling procedures of recipient.</t>
  </si>
  <si>
    <t xml:space="preserve">Eliminate the use of disposable cups, plates, bowls, utensils, and coffee stirrers and provide reusable kitchen-ware for employees (1 point). Clean with phosphate-free dish detergents (1 additional point). </t>
  </si>
  <si>
    <t>Document 3 months of copy / printing paper usage to establish a baseline and establish use reduction goals.</t>
  </si>
  <si>
    <t>T6</t>
  </si>
  <si>
    <t>Conduct an energy audit focusing on electricity use from lighting, computer, and office equipment, and assess your carbon footprint from electricity use.</t>
  </si>
  <si>
    <t>[For DOE Office Use]</t>
  </si>
  <si>
    <t>Technotrash</t>
  </si>
  <si>
    <t>Food &amp; beverage</t>
  </si>
  <si>
    <t>W1</t>
  </si>
  <si>
    <t>W2</t>
  </si>
  <si>
    <t>W3</t>
  </si>
  <si>
    <t>Life cycle electricity consumption (kWh)</t>
  </si>
  <si>
    <t>Maintenance costs (lifetime)</t>
  </si>
  <si>
    <r>
      <t>Simple payback of initial additional cost (years)</t>
    </r>
    <r>
      <rPr>
        <vertAlign val="superscript"/>
        <sz val="10"/>
        <rFont val="Univers"/>
        <family val="2"/>
      </rPr>
      <t>†</t>
    </r>
    <r>
      <rPr>
        <sz val="10"/>
        <rFont val="Univers"/>
        <family val="2"/>
      </rPr>
      <t xml:space="preserve">  </t>
    </r>
  </si>
  <si>
    <r>
      <t>Annual CO</t>
    </r>
    <r>
      <rPr>
        <vertAlign val="subscript"/>
        <sz val="10"/>
        <rFont val="Univers"/>
        <family val="2"/>
      </rPr>
      <t>2</t>
    </r>
    <r>
      <rPr>
        <sz val="10"/>
        <rFont val="Univers"/>
        <family val="2"/>
      </rPr>
      <t xml:space="preserve"> emissions for "average" passenger car</t>
    </r>
  </si>
  <si>
    <t>Calculator last updated: 1/08</t>
  </si>
  <si>
    <t>Lights Out Chicago!</t>
  </si>
  <si>
    <t>Green Cleaning Pollution Prevention Calculator</t>
  </si>
  <si>
    <t>P11</t>
  </si>
  <si>
    <t xml:space="preserve">Go to our website: </t>
  </si>
  <si>
    <t xml:space="preserve">Or email us at: </t>
  </si>
  <si>
    <t>Responsible Purchasing Network: Example Policies</t>
  </si>
  <si>
    <t>EPA WasteWise Program</t>
  </si>
  <si>
    <t>Purchase 30% (1 point) to 100% (2 points) post-consumer recycled copier / printer paper (processed chlorine free, PCF, if possible)</t>
  </si>
  <si>
    <t xml:space="preserve">Purchase 30% (1 point) to 100% (2 points) post-consumer recycled paper products (i.e. paper towels, filing, envelopes, notepads, boxes, business cards, etc.) (processed chlorine free, PCF, or unbleached, if possible). </t>
  </si>
  <si>
    <t>Energy Star Copiers &amp; FAX Machines</t>
  </si>
  <si>
    <t>Energy Star Power Management Success Stories</t>
  </si>
  <si>
    <t>Energy Star Qualified Office Equipment Directory</t>
  </si>
  <si>
    <t>ComEd Lighting Incentives</t>
  </si>
  <si>
    <t>Energy Star LCD Basics</t>
  </si>
  <si>
    <t>Energy Star Buildings Manual - Lighting</t>
  </si>
  <si>
    <t xml:space="preserve">Provide centralized access to receptacles for cell phones &amp; rechargeable batteries and used printer cartridges (1 point) and alkaline batteries (2 points) </t>
  </si>
  <si>
    <t>Alkaline Battery Recycling Solutions</t>
  </si>
  <si>
    <t>LED  exit signs</t>
  </si>
  <si>
    <t>Flextime</t>
  </si>
  <si>
    <t>51 - 75 pts</t>
  </si>
  <si>
    <t>76 - 100 pts</t>
  </si>
  <si>
    <t>26 - 50 pts</t>
  </si>
  <si>
    <t>15 - 25 pts</t>
  </si>
  <si>
    <t>Tier 1</t>
  </si>
  <si>
    <t>Tier 2</t>
  </si>
  <si>
    <t>Tier 3</t>
  </si>
  <si>
    <t>Tier 4</t>
  </si>
  <si>
    <t>Education is key.
If people don't know the reasons why going green is important, it will be hard for them to adopt some new ways. The Chicago Center for Green Technology, the first municipal LEED platinum building, is open for visitors to attend free classes (go to the website to check out the schedule) and learn how green buildings are good for people and the planet. Feel free to bring in a speaker and host your own eco educational workshop. Maybe a "Lunch &amp; Learn" with some organic sweets?</t>
  </si>
  <si>
    <t>Call it "Green Day" or "Green Week." It's fun to celebrate your office's accomplishments. Daily e-mails could be sent to all staff identifying the impact of specific Green Office Challenge actions or other environmental initiatives. This could also be a time to increase your staff's participation in the Challenge.
Interesting statistics stick in people's minds. Help people create "green" habits with friendly reminders and mind-blowing stats.</t>
  </si>
  <si>
    <t>Green week (or day)</t>
  </si>
  <si>
    <t>GOC awareness to staff</t>
  </si>
  <si>
    <t>Innovative practices</t>
  </si>
  <si>
    <t>Lighting audit</t>
  </si>
  <si>
    <t>Energy use baseline</t>
  </si>
  <si>
    <t>Replace incandescent bulbs</t>
  </si>
  <si>
    <t>Increase HVAC efficiency</t>
  </si>
  <si>
    <t>List of appliances</t>
  </si>
  <si>
    <t>Energy efficient equipment policy</t>
  </si>
  <si>
    <t>Reduce computer energy consumption</t>
  </si>
  <si>
    <t>Reduce copier energy consumption</t>
  </si>
  <si>
    <t>Individual recycling bins</t>
  </si>
  <si>
    <t>Circulate electronically</t>
  </si>
  <si>
    <t>Paper usage baseline</t>
  </si>
  <si>
    <t>PCR printer paper</t>
  </si>
  <si>
    <t xml:space="preserve">PCR for all other paper </t>
  </si>
  <si>
    <t xml:space="preserve">Unsubscribe to junk mail </t>
  </si>
  <si>
    <t>Central bins for e-waste</t>
  </si>
  <si>
    <t>Eliminate disposables</t>
  </si>
  <si>
    <t>Commuter survey</t>
  </si>
  <si>
    <t>Car share membership</t>
  </si>
  <si>
    <t>Carpool</t>
  </si>
  <si>
    <t>Bike Sharing program</t>
  </si>
  <si>
    <t>Fuel efficient rentals</t>
  </si>
  <si>
    <t>Water-conserving toilets</t>
  </si>
  <si>
    <t>Water-conserving faucets</t>
  </si>
  <si>
    <t>Comply with City's recycling ordinance</t>
  </si>
  <si>
    <t>Energy efficient vending machines</t>
  </si>
  <si>
    <t>Showers/lockers for bike commuters</t>
  </si>
  <si>
    <t>Green Seal cleaners</t>
  </si>
  <si>
    <t>No or low VOC paint</t>
  </si>
  <si>
    <t>Host educational session with PM</t>
  </si>
  <si>
    <t>Georgia's Sustainable Office Tool Kit -- Forming the Green Team</t>
  </si>
  <si>
    <r>
      <t>Four Ways to Compost Indoors</t>
    </r>
    <r>
      <rPr>
        <sz val="10"/>
        <color indexed="12"/>
        <rFont val="Arial"/>
        <family val="2"/>
      </rPr>
      <t xml:space="preserve"> </t>
    </r>
    <r>
      <rPr>
        <sz val="10"/>
        <rFont val="Arial"/>
        <family val="2"/>
      </rPr>
      <t>(Tiny Choices)</t>
    </r>
  </si>
  <si>
    <t>Transportation</t>
  </si>
  <si>
    <t>Other</t>
  </si>
  <si>
    <t>Points</t>
  </si>
  <si>
    <t>Date Enrolled</t>
  </si>
  <si>
    <t>Responses</t>
  </si>
  <si>
    <t>Y</t>
  </si>
  <si>
    <t>N</t>
  </si>
  <si>
    <t>Tiers</t>
  </si>
  <si>
    <t>Do not qualify</t>
  </si>
  <si>
    <t>Tier:</t>
  </si>
  <si>
    <t>Double sided printing</t>
  </si>
  <si>
    <t>Refillable water bottles</t>
  </si>
  <si>
    <t>Score</t>
  </si>
  <si>
    <t>Tier</t>
  </si>
  <si>
    <t>Phone Number</t>
  </si>
  <si>
    <t>Contact Name</t>
  </si>
  <si>
    <t>Company Name</t>
  </si>
  <si>
    <t>Information</t>
  </si>
  <si>
    <t>Property Manager</t>
  </si>
  <si>
    <t>Financial Activities</t>
  </si>
  <si>
    <t>Construction</t>
  </si>
  <si>
    <t>Transportation &amp; Utilities</t>
  </si>
  <si>
    <t>Manufacturing</t>
  </si>
  <si>
    <t>Wholesale Trade</t>
  </si>
  <si>
    <t>Retail Trade</t>
  </si>
  <si>
    <t>Professional &amp; Business Service</t>
  </si>
  <si>
    <t>Education &amp; Health Services</t>
  </si>
  <si>
    <t>Sub-category</t>
  </si>
  <si>
    <t>Criterion</t>
  </si>
  <si>
    <t>Impact</t>
  </si>
  <si>
    <t>Click Here.
Then click arrow on right.</t>
  </si>
  <si>
    <t>W4</t>
  </si>
  <si>
    <t>W5</t>
  </si>
  <si>
    <t>W6</t>
  </si>
  <si>
    <t>W7</t>
  </si>
  <si>
    <t>W8</t>
  </si>
  <si>
    <t>W9</t>
  </si>
  <si>
    <t>W10</t>
  </si>
  <si>
    <t>W11</t>
  </si>
  <si>
    <t>W12</t>
  </si>
  <si>
    <t>W13</t>
  </si>
  <si>
    <t>W14</t>
  </si>
  <si>
    <t>E1</t>
  </si>
  <si>
    <t>E2</t>
  </si>
  <si>
    <t>E3</t>
  </si>
  <si>
    <t>E4</t>
  </si>
  <si>
    <t>E5</t>
  </si>
  <si>
    <t>E6</t>
  </si>
  <si>
    <t>E7</t>
  </si>
  <si>
    <t>E8</t>
  </si>
  <si>
    <t>T1</t>
  </si>
  <si>
    <t>T2</t>
  </si>
  <si>
    <t>T3</t>
  </si>
  <si>
    <t>P1</t>
  </si>
  <si>
    <t>P2</t>
  </si>
  <si>
    <t>P3</t>
  </si>
  <si>
    <t>P4</t>
  </si>
  <si>
    <t>P5</t>
  </si>
  <si>
    <t>P6</t>
  </si>
  <si>
    <t>P7</t>
  </si>
  <si>
    <t>P8</t>
  </si>
  <si>
    <t>P9</t>
  </si>
  <si>
    <t>O1</t>
  </si>
  <si>
    <t>O2</t>
  </si>
  <si>
    <t>O3</t>
  </si>
  <si>
    <t>O4</t>
  </si>
  <si>
    <t>O5</t>
  </si>
  <si>
    <t>O6</t>
  </si>
  <si>
    <t>CDOT Bike Rack Request</t>
  </si>
  <si>
    <t>Chicago Recycling Ordinance</t>
  </si>
  <si>
    <t>&gt;4</t>
  </si>
  <si>
    <t>T4</t>
  </si>
  <si>
    <t>Provide a transit benefit program to encourage use of public transportation (2 points) and a carpool program to help staff find carpool partners (1 extra point).</t>
  </si>
  <si>
    <t>Distribute refillable water bottles and/or travel mugs to all employees(1 point for any type of refillable product, or 2 points for pthalate-and Bisphenol A free options), and eliminate use of single-serve bottled water in the office (1 point).</t>
  </si>
  <si>
    <t>Chicago Green Office Challenge: Core Messages for Posters and Employee Email Blasts</t>
  </si>
  <si>
    <t>Buy Green to Reduce Waste, Energy &amp; Harsh Chemicals</t>
  </si>
  <si>
    <t>Be Green by Reducing Waste &amp; Recycling</t>
  </si>
  <si>
    <t>Drink coffee in reusable mugs
Drink water in refillable bottles</t>
  </si>
  <si>
    <t>Reduce power consumption of computers, copiers and printers by activating Energy Star power management settings.</t>
  </si>
  <si>
    <t>Proposed Wording - Needs to speak to the EMPLOYEE BENEFIT not the green team</t>
  </si>
  <si>
    <t>Thinking before printing to save money and the planet</t>
  </si>
  <si>
    <t>Buy 30% or 100% recycled copy paper to reduce waste</t>
  </si>
  <si>
    <t>Date Enrolled in the Challenge</t>
  </si>
  <si>
    <t>Difficulty</t>
  </si>
  <si>
    <t>Points low</t>
  </si>
  <si>
    <t>Points high</t>
  </si>
  <si>
    <t>Comments</t>
  </si>
  <si>
    <t>Audit / policy</t>
  </si>
  <si>
    <t>High</t>
  </si>
  <si>
    <t>Medium</t>
  </si>
  <si>
    <t>DOE to refine language</t>
  </si>
  <si>
    <t>Paper</t>
  </si>
  <si>
    <t>Low-Medium</t>
  </si>
  <si>
    <t>Low</t>
  </si>
  <si>
    <t>Conduct a "Computer Shut Off" education campaign.</t>
  </si>
  <si>
    <t>EPA Office Energy Checklist</t>
  </si>
  <si>
    <t>ENERGY STAR</t>
  </si>
  <si>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</si>
  <si>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</si>
  <si>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</si>
  <si>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Electricity Rate ($/kWh)</t>
  </si>
  <si>
    <t>What screen type is your existing monitor(s)?</t>
  </si>
  <si>
    <t>Does your current monitor(s) have sleep settings activated?</t>
  </si>
  <si>
    <t>Will your new ENERGY STAR monitor(s) have sleep settings activated?*</t>
  </si>
  <si>
    <t>How often do you turn off your monitor or computer at night?</t>
  </si>
  <si>
    <t>Use Other Turn Off Rate?</t>
  </si>
  <si>
    <t>Other Turn Off Rate:</t>
  </si>
  <si>
    <t>Quantity</t>
  </si>
  <si>
    <t>ENERGY STAR Qualified Unit</t>
  </si>
  <si>
    <t>Conventional Unit</t>
  </si>
  <si>
    <t>T5</t>
  </si>
  <si>
    <t>Initial cost per unit</t>
  </si>
  <si>
    <t>Monitor(s)</t>
  </si>
  <si>
    <t>*EPA strongly recommends that you consider power managing your monitors, before power managing your monitor at work consult your IT staff.</t>
  </si>
  <si>
    <t>Teleconferencing can allow your business to achieve the same results as face-to-face meetings while cutting out unnecessary employee travel and improving productivity. A schedule of four 10-hour days per week cuts commuting time, cost, and emissions by 20%. A schedule of nine 9-hour days over two weeks will save 10%.
TIPS TO ACHIEVE CRITERIA:
1) Find out if your company/organization has a telecommuting or flextime policy. If so, could it be improved? How could you attract more people to take advantage of it?
2) If your company/organization does not have one, take a poll of your co-workers to find out if they would be interested in such a policy. 
3) If so, have a couple members of the Green Team to draft a telecommuting policy (see link on the right for tips on this). Include a tracking device (a form will be fine) so that you'll know how many people are signed up. 
4) Share this research with the Green Team. Revise and edit.
5) Pitch to senior management.
6) Announce this to the whole staff via a lunch meeting or Friday afternoon celebration.
7) Explain this policy to new employees.
8) At the end of the year, measure how many people use this policy and if possible 
calculate the carbon emissions reduced and commuting time and money saved.</t>
  </si>
  <si>
    <t>If you have any questions, please contact ESCalcs@cadmusgroup.com.</t>
  </si>
  <si>
    <t>Company name</t>
  </si>
  <si>
    <t>Number of employees</t>
  </si>
  <si>
    <t>Industry</t>
  </si>
  <si>
    <t>Revenue range</t>
  </si>
  <si>
    <t>Years at current location</t>
  </si>
  <si>
    <t>Company ID</t>
  </si>
  <si>
    <t>&lt;10</t>
  </si>
  <si>
    <t>&lt;3</t>
  </si>
  <si>
    <t>&lt;5</t>
  </si>
  <si>
    <t>&lt;50</t>
  </si>
  <si>
    <t>&lt;100</t>
  </si>
  <si>
    <t>&lt;250</t>
  </si>
  <si>
    <t>&lt;1000</t>
  </si>
  <si>
    <t>&lt;2500</t>
  </si>
  <si>
    <t>&gt;2500</t>
  </si>
  <si>
    <t>&lt;$1M</t>
  </si>
  <si>
    <t>&lt;$10M</t>
  </si>
  <si>
    <t>&lt;$100M</t>
  </si>
  <si>
    <t>&lt;$250M</t>
  </si>
  <si>
    <t>&lt;$500M</t>
  </si>
  <si>
    <t>&lt;$1B</t>
  </si>
  <si>
    <t>&gt;$1B</t>
  </si>
  <si>
    <t>&lt;1</t>
  </si>
  <si>
    <t>&lt;20</t>
  </si>
  <si>
    <t>&gt;20</t>
  </si>
  <si>
    <t>DO NOT TYPE HERE</t>
  </si>
  <si>
    <t>Category</t>
  </si>
  <si>
    <t>Waste</t>
  </si>
  <si>
    <t>Energy</t>
  </si>
  <si>
    <t>Click here. Then click the arrow on the right.</t>
  </si>
  <si>
    <r>
      <t xml:space="preserve">Click </t>
    </r>
    <r>
      <rPr>
        <b/>
        <sz val="14"/>
        <color indexed="12"/>
        <rFont val="Arial"/>
        <family val="2"/>
      </rPr>
      <t>here</t>
    </r>
    <r>
      <rPr>
        <b/>
        <sz val="14"/>
        <rFont val="Arial"/>
        <family val="2"/>
      </rPr>
      <t xml:space="preserve"> to continue.</t>
    </r>
  </si>
  <si>
    <t>1) Fill in our company info.</t>
  </si>
  <si>
    <t>3) Make improvements.</t>
  </si>
  <si>
    <t>4) Report back to us.</t>
  </si>
  <si>
    <t>There's 5 major steps, and we'll walk you through each step.</t>
  </si>
  <si>
    <t>Has 5% of your staff attended a training session hosted or sponsored by the DOE's Center for Green Technology? Or have you hosted an in-office educational session yourself for your employees?</t>
  </si>
  <si>
    <t>Do you designate one day to one week to celebrate your office's green successes and efforts?</t>
  </si>
  <si>
    <t>ENERGY STAR info on vending machines</t>
  </si>
  <si>
    <t>Vending Machine Purchasing &amp; Procurement Language</t>
  </si>
  <si>
    <t>List of ENERGY STAR Vending Machine Partners</t>
  </si>
  <si>
    <t xml:space="preserve">Companies across the U.S. are wasting $1.72 billion a year to supply power to PCs that are not always shut down.
TIPS ON ACHIEVING CRITERIA:
1) Consult your IT staff person to set all employees' computers to sleep mode after a set time.
2) Print out posters and decals that educate and remind your staff to shut their computers and monitors down. See the link at right for examples of posters to raise environmental awareness in your office.
3) Use power strips with on/off switches at employee desks and power down completely at end of day.
</t>
  </si>
  <si>
    <t>Reusable office/ facility square footage</t>
  </si>
  <si>
    <t>Type of Industry</t>
  </si>
  <si>
    <t>EPA's 3 Ways Methods to do a Waste Audit</t>
  </si>
  <si>
    <t>Print double sided and save up to 50% in paper costs</t>
  </si>
  <si>
    <t>Escalcs@cadmusgroup.com</t>
  </si>
  <si>
    <t>Calculator Updated 01/08</t>
  </si>
  <si>
    <t>How to Write a Telecommuting Policy</t>
  </si>
  <si>
    <t>Get rewarded by spreading the word.</t>
  </si>
  <si>
    <t>Green Procurement: Background &amp; Overview</t>
  </si>
  <si>
    <t>Green Seal Recommended Office Supplies</t>
  </si>
  <si>
    <r>
      <t>Source of Statistic:</t>
    </r>
    <r>
      <rPr>
        <u val="single"/>
        <sz val="10"/>
        <color indexed="12"/>
        <rFont val="Arial"/>
        <family val="2"/>
      </rPr>
      <t xml:space="preserve"> Portland Green Office Guide (p. 23 - 24)</t>
    </r>
  </si>
  <si>
    <r>
      <t>Source of Statistic:</t>
    </r>
    <r>
      <rPr>
        <u val="single"/>
        <sz val="10"/>
        <color indexed="12"/>
        <rFont val="Arial"/>
        <family val="2"/>
      </rPr>
      <t xml:space="preserve"> Bikes Belong</t>
    </r>
  </si>
  <si>
    <t>P14</t>
  </si>
  <si>
    <t>2) Get your starting score.</t>
  </si>
  <si>
    <t xml:space="preserve">Does your company have  a "Green Team," which is responsible for making office "greening" fun and managing environmental initiatives? </t>
  </si>
  <si>
    <t>Yes - 30% PCR paper</t>
  </si>
  <si>
    <t>Yes - 100% PCR paper</t>
  </si>
  <si>
    <t>Yes - Purchase &amp; encourage use of durable goods</t>
  </si>
  <si>
    <t>Yes - Both</t>
  </si>
  <si>
    <t>Yes - 25% - 50%</t>
  </si>
  <si>
    <t xml:space="preserve">Most don't think that vending machines are energy hogs, but they consume a good amount of energy because they are on all day and night keeping your drinks cool. Does your vending machine need to be working all night and weekend? No! If you install an ENERGY STAR qualified vending machine, you can save more than 1,700 kWh/year or $150 annually on utility bills.
HOW TO ACHIEVE CRITERIA:
1) Find out if vending machines are under your control or your Property Manager's.
2) If you have control over it, talk to your contractor that owns the vending machines about getting energy efficient machines or installing a device on the current machine to reduce energy use. See the VendingMiser link to the right. 
3) If your beverage contract will expire soon, require the use of ENERGY STAR machines in your next proposal. See the link on the right for sample procurement language.
4) If vending machines are under your Property Manager's decision, inform the firm that ENERGY STAR machines can save a great deal of energy and money.
</t>
  </si>
  <si>
    <t>Reward your bike-riding employees with secure bike parking!
A bike rack is unobtrusive and makes a quiet statement about a company’s commitment to the environment. Make bike parking visible, accessible, and consider covering it. Your bike-riding employees — and clients — will thank you.
HOW TO ACHIEVE CRITERIA:
1) Take a poll and find out if your co-workers want interior or exterior bike parking.
2) Work with your property manager to determine what areas are available for bike parking.
3) Propose this idea to your senior staff, complete with the number of employees who would use the bike parking.
4) Complete and submit the Chicago Department of Transportation Bike Rack Request Form (see the link to the right).</t>
  </si>
  <si>
    <t>The average cell phone is replaced (or upgraded) every 18 to 24 months. That's a lot of rechargeable batteries and cell phones. When it's time to retire your old cell phones or replace your rechargeable batteries, don't forget to recycle them. You'll help preserve natural resources and keep discarded products out of landfills.
About 500 million ink-jet and 75 million laser cartridges are sold annually in North America alone. About half of these cartridges are simply thrown away when empty - resulting in significant loss of resources and waste in landfills. Sending these cartridges back for remanufacturing and refilling can help avoid this waste. 
Alkaline batteries can officially be placed in the trash, but just like recycling paper, plastic and metal, recycling these batteries helps divert waste from landfills and helps recover valuable resources. It generally costs a small amount of money to recycle alkaline batteries.
TIPS ON ACHIEVING CRITERIA:
1) Contact the recyclers (see links on the right) and request a bin to be sent to the office.
2) After receiving all the bins, create and post clear signage about what materials are acceptable 
in the bins.
3) Send an email blast to all employees or have a "Lunch &amp; Learn" to educate the staff 
to this new program.</t>
  </si>
  <si>
    <t>**Default of 36% as the percentage of monitors turned off each night is based upon 2004 Lawrence Berkeley National Lab Report entitled "After-hours Power Status of Office Equipment and Inventory of Miscellaneous Plug-Load Equipment".</t>
  </si>
  <si>
    <t>***If your organization always shuts off their monitors at night the turn off rate should be set to 100%.</t>
  </si>
  <si>
    <t>****If your organization never shuts off their monitors at night, the turn off rate should be set to 0%.</t>
  </si>
  <si>
    <t xml:space="preserve"> Savings with ENERGY STAR</t>
  </si>
  <si>
    <t>Annual Operating Costs*</t>
  </si>
  <si>
    <t>Electricity costs</t>
  </si>
  <si>
    <t>Annual electricity consumption (kWh)</t>
  </si>
  <si>
    <t>Maintenance costs</t>
  </si>
  <si>
    <t>Total</t>
  </si>
  <si>
    <r>
      <t>Life Cycle Costs</t>
    </r>
    <r>
      <rPr>
        <b/>
        <vertAlign val="superscript"/>
        <sz val="11"/>
        <rFont val="Univers"/>
        <family val="2"/>
      </rPr>
      <t>*</t>
    </r>
  </si>
  <si>
    <t>Life cycle operating cost (electricity and maintenance)</t>
  </si>
  <si>
    <t>Electricity costs (lifetime)</t>
  </si>
  <si>
    <t>Type here</t>
  </si>
  <si>
    <t>Being green can be easy, so we made the Scorecard as simple as we could.</t>
  </si>
  <si>
    <t>Know where you stand.
By observing your electricity bills and getting a baseline, you'll have a reference point of how much energy you use. In this way, you can determine how much progress you're making.
TIPS ON ACHIEVING CRITERIA:
1) Collect 12 months (3 months is acceptable but not ideal) of your electricity consumption in kilowatt hours (kWh). If your electricity is built into the lease, get your electricity consumption through your meter. 
2) Take the average of these 3 numbers. This is your average electricity consumption. How low can you go?
3) Establish how much you want to reduce (10% is an achievable goal, 30% is a good stretch goal) and by when.
4) Brainstorm ways your office can reduce its energy use (look in the Energy section of the Scorecard for ideas).
5) Choose a few practices to focus on. Concentrate your efforts on implementing them. Suggestion: assign 2 members to explore each practice you want to implement.
6) Assess your progress towards your goals quarterly.
Note: You could establish an "Energy Committee" within the Green Team to take the lead on energy-related projects.</t>
  </si>
  <si>
    <t xml:space="preserve">Energy Star qualified compact fluorescent lights provides bright, warm light but uses about 75% less energy than standard lighting, produces 75% less heat, and lasts up to 10 times longer.
TIP ON ACHIEVING CRITERIA:
1) Go to ComEd's website (www.comed.com) and check out the CFLs that you can get a rebate for. Go for those!
</t>
  </si>
  <si>
    <r>
      <t>Life Cycle Cost Estimate for 20 Energy Star Qualified CFLs</t>
    </r>
    <r>
      <rPr>
        <sz val="10"/>
        <rFont val="Arial"/>
        <family val="2"/>
      </rPr>
      <t xml:space="preserve"> </t>
    </r>
  </si>
  <si>
    <t>Yes - 50% - 100%</t>
  </si>
  <si>
    <t>Yes - 1 innovative practice</t>
  </si>
  <si>
    <t>Yes - 2 innovative practices</t>
  </si>
  <si>
    <t>Yes - 3 innovative practices</t>
  </si>
  <si>
    <t>Yes - 4 innovative practices</t>
  </si>
  <si>
    <t>Yes - One referral</t>
  </si>
  <si>
    <t>Yes - Two or more referrals</t>
  </si>
  <si>
    <t>Yes - Unsubscribe to junk mail</t>
  </si>
  <si>
    <t>Yes - Reduce catalogs &amp; newspapers</t>
  </si>
  <si>
    <t>Yes - Cell phones, batteries, &amp; cartridges</t>
  </si>
  <si>
    <t>Yes - Alkaline batteries</t>
  </si>
  <si>
    <t>Yes - Refillable products</t>
  </si>
  <si>
    <t>Yes - Phthalate &amp; Bisphenol A free products</t>
  </si>
  <si>
    <t>Yes - No single-serve bottled water</t>
  </si>
  <si>
    <t>Yes - 2 out of 3 practices</t>
  </si>
  <si>
    <t>Yes - All of the above</t>
  </si>
  <si>
    <t>Yes - Assess strategies</t>
  </si>
  <si>
    <t>Yes - Implement a strategy</t>
  </si>
  <si>
    <r>
      <t xml:space="preserve">Click </t>
    </r>
    <r>
      <rPr>
        <sz val="14"/>
        <color indexed="12"/>
        <rFont val="Arial"/>
        <family val="2"/>
      </rPr>
      <t>here</t>
    </r>
    <r>
      <rPr>
        <sz val="14"/>
        <color indexed="9"/>
        <rFont val="Arial"/>
        <family val="0"/>
      </rPr>
      <t xml:space="preserve"> to start.</t>
    </r>
  </si>
  <si>
    <t>Here's how it works.</t>
  </si>
  <si>
    <t>Yes - Stop using screen savers</t>
  </si>
  <si>
    <t>Yes - Implement a campaign</t>
  </si>
  <si>
    <t>Yes - Participate in a carpool program</t>
  </si>
  <si>
    <t>Yes - Provide a transit benefit program</t>
  </si>
  <si>
    <t>Yes - Conduct an audit</t>
  </si>
  <si>
    <t>Yes - Implement a recommendation</t>
  </si>
  <si>
    <t>Yes - Offset business travel</t>
  </si>
  <si>
    <t>Yes - Offset commuting</t>
  </si>
  <si>
    <t>Yes - Use sleep mode</t>
  </si>
  <si>
    <t>Yes - Eliminate disposables</t>
  </si>
  <si>
    <r>
      <t xml:space="preserve">Click </t>
    </r>
    <r>
      <rPr>
        <b/>
        <sz val="11"/>
        <color indexed="12"/>
        <rFont val="Arial"/>
        <family val="2"/>
      </rPr>
      <t>here</t>
    </r>
    <r>
      <rPr>
        <b/>
        <sz val="11"/>
        <rFont val="Arial"/>
        <family val="2"/>
      </rPr>
      <t xml:space="preserve"> to get help on improving your score.</t>
    </r>
  </si>
  <si>
    <t>Street Address</t>
  </si>
  <si>
    <t>Email Address</t>
  </si>
  <si>
    <t>Age of Building</t>
  </si>
  <si>
    <t xml:space="preserve">Type of Industry </t>
  </si>
  <si>
    <t>Do you alert all staff on your involvement in the Green Office Challenge and provide quarterly electronic reports on the progress of in-house environmental initiatives?</t>
  </si>
  <si>
    <t>Have you conducted a lighting audit and implemented at least one of the energy-reducing recommendations from the audit report?</t>
  </si>
  <si>
    <t>Have you replaced incandescent bulbs in the office to compact fluorescent light bulbs?</t>
  </si>
  <si>
    <t xml:space="preserve">Have you assessed strategies to increase the efficiency of your heating, cooling, and ventilation system (1 pt) and implemented at least one of these strategies (1 pt)?
</t>
  </si>
  <si>
    <t>Have you created a list of all your office appliances/equipment and recorded whether or not they are ENERGY STAR rated?</t>
  </si>
  <si>
    <t>Have you changed the settings on all office computers to go into sleep mode after a set time of non-use (1 pt), discontinued the use of screen savers (1 pt), and/or implemented a "Computer Shut Off" education campaign (1 pt)?</t>
  </si>
  <si>
    <t>Have you reduced copier/printer power consumption by using Stand By mode after 15 minutes of non-use and completely turned off all computers at the end of the day?</t>
  </si>
  <si>
    <t>Have you purchased CO2 offsets or renewable energy credits for 10% - 25% (2 pts) or 50% - 100% (3 pts) of your office's electricity usage?</t>
  </si>
  <si>
    <t xml:space="preserve">Office equipment is the fastest growing use of electricity in commercial buildings in the US. Inefficient office equipment not only draws power, but also emits heat that can contribute to higher cooling bills. ENERGY STAR-rated equipment uses about half as much electricity as standard equipment, lowering your energy bills and lengthening the life of your equipment.
TIPS ON ACHIEVING CRITERIA:
1) Meet with your procurement department about this procurement policy change. Inform them of the benefits of using ENERGY STAR equipment. Share vendors with them.  
2) Brainstorm ways to institute this new policy.
3) Draft a new policy. 
4) Get buy-in from senior management.
5) Implement the new policy.
</t>
  </si>
  <si>
    <t>DO NOT TYPE IN THE BOX</t>
  </si>
  <si>
    <t>Have you eliminated the use of disposable cups, plates, bowls, utensils, and coffee stirrers and purchase reusable kitchen-ware for office use? (1 pt) Do you purchase and use durable, reusable goods instead and encourage employees to use dishes from home? (1 pt.)</t>
  </si>
  <si>
    <t>Have you joined a car sharing company as a business member and offered personal memberships as a benefit to employees?</t>
  </si>
  <si>
    <t>Do you have a bike sharing program so that employees can travel by bicycle during the workday?</t>
  </si>
  <si>
    <t>Do you have faucet aerators with a target flow rate of a maximum of 1 gallon per minute?</t>
  </si>
  <si>
    <t>Is your building in compliance with the City of Chicago's High Density Recycling Ordinance?</t>
  </si>
  <si>
    <t>Have you coordinated with your property manager to host an educational session on the Green Office Challenge for other tenants in your building?</t>
  </si>
  <si>
    <r>
      <t>If you are satisfied with your score, please:</t>
    </r>
    <r>
      <rPr>
        <sz val="12"/>
        <rFont val="Arial"/>
        <family val="2"/>
      </rPr>
      <t xml:space="preserve">
1) Go back to the top of the Scorecard and describe how you fulfilled each strategy for which you answered Yes (Column H).
2) Email your Scorecard to </t>
    </r>
    <r>
      <rPr>
        <b/>
        <sz val="12"/>
        <rFont val="Arial"/>
        <family val="2"/>
      </rPr>
      <t>greenofficechallenge@cityofchicago.org</t>
    </r>
  </si>
  <si>
    <t>Have you established a recycling policy that codifies all office recycling practices in coordination with your building's recycling provider?</t>
  </si>
  <si>
    <t>Want to balance out or "offset" the CO2 emissions associated with your office's electricity usage?  Buy carbon offsets or renewable energy credits.
Your daily activities (such as turning on the lights, driving your car, and buying a product shipped to the US from China) emits carbon. When you purchase carbon offsets, you are funding projects that reduces greenhouse gas emissions, which in turn offsets or balances out what you emitted. See the links on the right for more information and a list of companies that offer offsets.
TIPS ON ACHIEVING CRITERIA:
1) Identify your office's carbon footprint (most offset companies will calculate your carbon emissions for free).
2) Decide with your Green Team and senior management what types of offset projects you want to support (renewable energy, energy efficiency, reforestation). Make sure the projects you choose are verified by a 3rd party (such as Green E certification or Voluntary Carbon Standard).
3) Weigh your choices. You could even choose a project near your company headquarters or another company site. You could even make a Green Team field trip out of it and visit the project.
4) Offset away!</t>
  </si>
  <si>
    <t>If it's on for 24 hrs, it should be energy efficient.
Most exit signs use incandescent lamps (usually two 20 or 40-watt lamps). Some exit signs have been converted to use compact fluorescent lamps (CFLs), which use 20 to 30 watts or less. One of the most energy efficient options out there is LED (Light Emitting Diodes) exit signs, which uses 1 to 10 watts. 
HOW TO ACHIEVE CRITERIA:
1) Ask your property manager or engineer if your office uses LED exit signs.
2) If not, explore companies listed on the right that sell City of Chicago approved LED exit signs. Note: there may be more approved signs not included in this list. Check with your vendor.
3) Put together a cost analysis.
4) Pitch to senior management.
5) Install your new and highly efficient exit signs!</t>
  </si>
  <si>
    <t>5) Get recognized for being green!</t>
  </si>
  <si>
    <r>
      <t xml:space="preserve">How did you achieve this strategy? </t>
    </r>
    <r>
      <rPr>
        <sz val="10"/>
        <color indexed="9"/>
        <rFont val="Arial"/>
        <family val="2"/>
      </rPr>
      <t xml:space="preserve">Please provide a short description of the action taken. </t>
    </r>
  </si>
  <si>
    <t>Scorecard Strategy</t>
  </si>
  <si>
    <t xml:space="preserve">When replacing monitors, purchase flat panel LCD monitors instead of CRT monitors. </t>
  </si>
  <si>
    <t>Convert any Incandescent Bulbs in the office to Compact Fluorescent Lights</t>
  </si>
  <si>
    <t>Score:</t>
  </si>
  <si>
    <t>Achieve a goal of having more than 50% of employees use alternatives to conventional commuting (bike, transit, walk, carpool) most of the time.</t>
  </si>
  <si>
    <t>How Paperless Offices Work</t>
  </si>
  <si>
    <t>List of Green Seal Certified Paints</t>
  </si>
  <si>
    <t>List of Green Seal Certified Cleaners</t>
  </si>
  <si>
    <t>Congratulations! You are have now completed your base score. How did you do?</t>
  </si>
  <si>
    <t>Have you established a policy that when replacing or adding new equipment or appliances, they will have an ENERGY STAR rating?</t>
  </si>
  <si>
    <t>Do you have a telecommuting or flextime policy for employees?</t>
  </si>
  <si>
    <t>Have you distributed refillable water bottles and/or travel mugs to all employees (1 pt for any type of refillable product, and 2 pts for phthalate and Bisphenol A free options). Eliminate use of single-serve bottled water in the office (1 pt).</t>
  </si>
  <si>
    <r>
      <t xml:space="preserve">Have you found out how employees get to work by using a commuter survey? 
</t>
    </r>
    <r>
      <rPr>
        <sz val="10"/>
        <rFont val="Arial"/>
        <family val="2"/>
      </rPr>
      <t xml:space="preserve">This will help you achieve the goal of 50% of employees using alternative transportation (bicycling, transit, walking, carpooling) most of the time. </t>
    </r>
  </si>
  <si>
    <t>Have you conducted a waste stream audit, established a waste diversion/reduction goal of at least 50%, and assessed progress against goals?</t>
  </si>
  <si>
    <r>
      <t xml:space="preserve">Have you calculated your average energy use over the last 12 months? 
</t>
    </r>
    <r>
      <rPr>
        <sz val="10"/>
        <rFont val="Arial"/>
        <family val="2"/>
      </rPr>
      <t>Establish an energy reduction goal of at least 10% of your annual energy usage.</t>
    </r>
  </si>
  <si>
    <t xml:space="preserve">Alkco </t>
  </si>
  <si>
    <t xml:space="preserve">Highlites Edge Lite Series Lighting </t>
  </si>
  <si>
    <t>Sure-Lites Lighting</t>
  </si>
  <si>
    <t>T7</t>
  </si>
  <si>
    <t>See above.
Unbleached products (brown cardboard look) require no bleaching of any type. This is generally more eco-friendly than any of the major bleaching methods, including PCF.</t>
  </si>
  <si>
    <t>Y - 3 additional practices</t>
  </si>
  <si>
    <t>Waste Audit</t>
  </si>
  <si>
    <t>Green purchasing policy</t>
  </si>
  <si>
    <t>Recycling policy</t>
  </si>
  <si>
    <t>Donate old computers</t>
  </si>
  <si>
    <t>CO2 offsets - electricity</t>
  </si>
  <si>
    <t>CO2 offsets - travel</t>
  </si>
  <si>
    <t>Hand dryers</t>
  </si>
  <si>
    <t>Timed lighting - offices</t>
  </si>
  <si>
    <t>Timed lighting - common</t>
  </si>
  <si>
    <t>Flourescent bulb removal</t>
  </si>
  <si>
    <t>Bike racks</t>
  </si>
  <si>
    <t>GOC referral</t>
  </si>
  <si>
    <t>DOE info session</t>
  </si>
  <si>
    <t>Green team</t>
  </si>
  <si>
    <t>Calculate and offset carbon emissions from conventional employee commuting</t>
  </si>
  <si>
    <t>Y - 2 additional practices</t>
  </si>
  <si>
    <t>Age of building</t>
  </si>
  <si>
    <t>&lt;5 years old</t>
  </si>
  <si>
    <t>5 to 10 years old</t>
  </si>
  <si>
    <t>10 to 15 years old</t>
  </si>
  <si>
    <t>15 to 25 years old</t>
  </si>
  <si>
    <t>25 to 50 years old</t>
  </si>
  <si>
    <t>50 to 75 years old</t>
  </si>
  <si>
    <t>&gt;75 years old</t>
  </si>
  <si>
    <t>Y - 100%</t>
  </si>
  <si>
    <t>See above.</t>
  </si>
  <si>
    <t>Have individual paper recycling bins available at employee desks, and verify that the cleaning staff separates the recyclables from the trash.</t>
  </si>
  <si>
    <t>Points med</t>
  </si>
  <si>
    <t>How to get off mailing lists</t>
  </si>
  <si>
    <t>Thanks for participating in Chicago's Green Office Challenge!</t>
  </si>
  <si>
    <t>Questions or comments?</t>
  </si>
  <si>
    <t>P12</t>
  </si>
  <si>
    <t>P13</t>
  </si>
  <si>
    <r>
      <t>Source of Statistic:</t>
    </r>
    <r>
      <rPr>
        <u val="single"/>
        <sz val="10"/>
        <color indexed="12"/>
        <rFont val="Arial"/>
        <family val="2"/>
      </rPr>
      <t xml:space="preserve"> Portland Green Office Guide (p. 5)</t>
    </r>
  </si>
  <si>
    <r>
      <t xml:space="preserve">Source of Statistic: </t>
    </r>
    <r>
      <rPr>
        <u val="single"/>
        <sz val="10"/>
        <color indexed="12"/>
        <rFont val="Arial"/>
        <family val="2"/>
      </rPr>
      <t>U.S PC Energy Report 2007 (co-authored by 1E and Alliance to Save Energy)</t>
    </r>
  </si>
  <si>
    <r>
      <t>Source of Statistic:</t>
    </r>
    <r>
      <rPr>
        <u val="single"/>
        <sz val="10"/>
        <color indexed="12"/>
        <rFont val="Arial"/>
        <family val="2"/>
      </rPr>
      <t xml:space="preserve"> Tips &amp; facts on junk mail reduction</t>
    </r>
  </si>
  <si>
    <r>
      <t>Source for statistic:</t>
    </r>
    <r>
      <rPr>
        <u val="single"/>
        <sz val="10"/>
        <color indexed="12"/>
        <rFont val="Arial"/>
        <family val="2"/>
      </rPr>
      <t xml:space="preserve"> Earth 911 " Keep Your Cool...And Warmth"</t>
    </r>
  </si>
  <si>
    <r>
      <t>EPA Life Cycle Cost Calculator for Computer Monitors</t>
    </r>
    <r>
      <rPr>
        <sz val="10"/>
        <color indexed="12"/>
        <rFont val="Arial"/>
        <family val="2"/>
      </rPr>
      <t xml:space="preserve"> </t>
    </r>
  </si>
  <si>
    <r>
      <t>Source of Statistic:</t>
    </r>
    <r>
      <rPr>
        <u val="single"/>
        <sz val="10"/>
        <color indexed="12"/>
        <rFont val="Arial"/>
        <family val="2"/>
      </rPr>
      <t xml:space="preserve"> Recycling At Work (Sustainable Aspen)</t>
    </r>
  </si>
  <si>
    <r>
      <t xml:space="preserve">Source of Statistic: </t>
    </r>
    <r>
      <rPr>
        <u val="single"/>
        <sz val="10"/>
        <color indexed="12"/>
        <rFont val="Arial"/>
        <family val="2"/>
      </rPr>
      <t>Recycling Office Paper Waste Fact Sheet (Michigan Department of Environmental Quality)</t>
    </r>
  </si>
  <si>
    <r>
      <t>Source of Definitions:</t>
    </r>
    <r>
      <rPr>
        <u val="single"/>
        <sz val="10"/>
        <color indexed="12"/>
        <rFont val="Arial"/>
        <family val="2"/>
      </rPr>
      <t xml:space="preserve"> The Green Office</t>
    </r>
  </si>
  <si>
    <t>Up to 77% of the solid waste generated in a commercial building can be recycled! 
TIPS ON ACHIEVING CRITERIA:
1) Make sure your policy contains the following: explains what materials are recyclable, ensures recycling bins are in areas where recyclables are generated (copier/printer room, kitchette, employee desks), and make sure signs on or near these bins clearly explain what materials are acceptable. 
At a minimum, your policy should include recycling practices for paper, cardboard, and beverage containers.
2) If you are using a bin with a lid that has a slit in it, make sure it's in the copier/printer room for paper recycling (not in the kitchette). At the same time, make sure the bins in the kitchette have circular openings for bottles and cans.  
3) Make sure your cleaning staff understands and implements this new policy.</t>
  </si>
  <si>
    <t xml:space="preserve">Typical business offices generate about 1.5 pounds of waste paper per employee per day! Every recycled ton of paper saves about 17 trees and 462 gallons of oil. 
Individual paper recycling bins make it as easy for employees to recycle. But without a cleaning staff trained on how to handle the recyclables, all your efforts go to waste (literally)! Training is key. 
TIPS ON ACHIEVING CRITERIA:
1) If you would rather save money on buying bins for each desk, opt to get rid of individual trash cans altogether and create "waste stations", areas placed strategically near every 4th - 5th  cubical with a trash can and recycle bin. It will save you money on buying individual recycle bins, plastic liners for the trash and recycle bins, and it will get people in the office to move around and take a break.
2) If you or a co-worker stays at work late, check to see what the cleaning staff does with recyclables. Your Property Manager can help train cleaning staff if necessary. </t>
  </si>
  <si>
    <r>
      <t>Statistics on Paper:</t>
    </r>
    <r>
      <rPr>
        <u val="single"/>
        <sz val="10"/>
        <color indexed="12"/>
        <rFont val="Arial"/>
        <family val="2"/>
      </rPr>
      <t xml:space="preserve"> "Trees to Paper" </t>
    </r>
    <r>
      <rPr>
        <sz val="10"/>
        <rFont val="Arial"/>
        <family val="2"/>
      </rPr>
      <t>(Conservatree)</t>
    </r>
  </si>
  <si>
    <t>Commercial buildings use about 20% of the US drinking water supply. Reducing total commercial building water consumption by just 10% would mean saving well over 2 trillion gallons of water each year!
Old toilets use up to 7 gallons of water per flush; now all new toilets are required to use 1.6 gallons or less per flush. Check to see what type of toilet you use. You may be flushing lots of water down the pipe!
HOW TO ACHIEVE CRITERIA:
1) Brainstorm with the Green Team and engineering staff (if applicable) what devices you want to install to save water.
2) Research vendors with your price range. 
3) Discuss these ideas with your property manager.
4) Implement these ideas.
5) Measure your progress with Portfolio Manager.</t>
  </si>
  <si>
    <t>Medium - High</t>
  </si>
  <si>
    <t>Equipment</t>
  </si>
  <si>
    <t>N/A</t>
  </si>
  <si>
    <t xml:space="preserve">Join ZipCar or I-Go as a business member, and offer personal membership as a benefit to employees. </t>
  </si>
  <si>
    <t>Tenant / Property Manager Engagement</t>
  </si>
  <si>
    <t>Tenant / PM</t>
  </si>
  <si>
    <t>DOE to refine language and point levels</t>
  </si>
  <si>
    <t>Transport</t>
  </si>
  <si>
    <r>
      <t>Source of Statistic:</t>
    </r>
    <r>
      <rPr>
        <u val="single"/>
        <sz val="10"/>
        <color indexed="12"/>
        <rFont val="Arial"/>
        <family val="2"/>
      </rPr>
      <t xml:space="preserve"> Georgia's Sustainable Office Tool Kit -- Water Efficiency</t>
    </r>
  </si>
  <si>
    <t>List of EPA Approved Water Aerators</t>
  </si>
  <si>
    <r>
      <t xml:space="preserve">Source of Statistic: </t>
    </r>
    <r>
      <rPr>
        <u val="single"/>
        <sz val="10"/>
        <color indexed="12"/>
        <rFont val="Arial"/>
        <family val="2"/>
      </rPr>
      <t xml:space="preserve">EPA "First Step to Improving Building Water Efficiency" </t>
    </r>
  </si>
  <si>
    <t>Outreach</t>
  </si>
  <si>
    <t>Number of units</t>
  </si>
  <si>
    <t>1 ream (500 sheets) of 100% non-recycled (virgin) copier paper uses 6% of a tree (and those add up quickly!). Use the "Paper Calculator" link to the right to estimate the environmental impacts of your use of different papers. 
HOW TO ACHIEVE CRITERIA:
1) Find out how much paper you are currently using by documenting 3 months of copy / printing paper usage or go through your purchase orders for 3 months. 
2) After you have established a baseline, determine a reduction goal and assess your progress every 3 months.
TIPS:
1) Collect a pile of scrap paper (paper where one side is already printed on) in the copier room to use for internal printing or fax cover sheets. Use both sides of the paper before you recycle!
2) Print in "draft" mode to save ink and money (because you reduce the number of cartridges you have to buy).</t>
  </si>
  <si>
    <t>Industry Data 2007</t>
  </si>
  <si>
    <t>Average power in "active" mode</t>
  </si>
  <si>
    <t>Watts</t>
  </si>
  <si>
    <t>LBNL 2007</t>
  </si>
  <si>
    <t>Average power in "sleep" mode</t>
  </si>
  <si>
    <t>ENERGY STAR Specification</t>
  </si>
  <si>
    <t>Power Management</t>
  </si>
  <si>
    <t>Use Other Turn Off Rate</t>
  </si>
  <si>
    <t>Average power in "off" mode</t>
  </si>
  <si>
    <t>Yes</t>
  </si>
  <si>
    <t xml:space="preserve">Conventional </t>
  </si>
  <si>
    <t>ccap-office070713  Cell: 'CRTs'!R213</t>
  </si>
  <si>
    <t>No</t>
  </si>
  <si>
    <t>ccap-office070713  Cell: 'CRTs'!R214</t>
  </si>
  <si>
    <t>CRT</t>
  </si>
  <si>
    <t>ccap-office070713  Cell: 'CRTs'!R215</t>
  </si>
  <si>
    <t>LCD</t>
  </si>
  <si>
    <t>EPA 2007 - Assumes Always Off at Night</t>
  </si>
  <si>
    <t>active</t>
  </si>
  <si>
    <t>sleep</t>
  </si>
  <si>
    <t>off</t>
  </si>
  <si>
    <t>Maintenance</t>
  </si>
  <si>
    <t>Lifetime maintenance cost</t>
  </si>
  <si>
    <t>Water</t>
  </si>
  <si>
    <t>Criterion #</t>
  </si>
  <si>
    <t>Look for Energy Star technology to save energy costs</t>
  </si>
  <si>
    <t>Change to CFL Lights and save upto 75% in energy costs</t>
  </si>
  <si>
    <t>Drop disposable dishware - save money and resources
Use phosphate-free detergents - keep our waterways clean</t>
  </si>
  <si>
    <t>Be Green by Reducing Energy Waste</t>
  </si>
  <si>
    <t xml:space="preserve">Circulate documents electronically to save money </t>
  </si>
  <si>
    <t>Long range Energy Alternatives Planning System (LEAP)</t>
  </si>
  <si>
    <t>Shedd Aquarium's Guide to Vermicomposting</t>
  </si>
  <si>
    <t>See above</t>
  </si>
  <si>
    <t>Green Living Tips</t>
  </si>
  <si>
    <t>Always On</t>
  </si>
  <si>
    <t>Always Off</t>
  </si>
  <si>
    <t>Wtg Avg</t>
  </si>
  <si>
    <t>Usage</t>
  </si>
  <si>
    <t>All Monitors</t>
  </si>
  <si>
    <t>Lifetime</t>
  </si>
  <si>
    <t>years</t>
  </si>
  <si>
    <t>Night time turn off rate</t>
  </si>
  <si>
    <t>Based on user input</t>
  </si>
  <si>
    <t>Low - Medium</t>
  </si>
  <si>
    <t xml:space="preserve">In 2005, 2 million tons of electronic waste were landfilled in the United States. "Technotrash" or "electronic waste" is the fastest growing part of our solid waste stream. Technotrash contains lots of toxic materials that can easily end up in our ground water (and aren't good for fish either). 
As the saying goes, "one man's junk is another man's treasure."  In this case, your old computer can be the educational treasure for a student.  Donate your old computers to organizations such as Computers for Schools (see the link on the right) -- not only will you be protecting the environment, but you will also be providing for under-funded schools and young minds. 
TIP ON ACHIEVING CRITERIA:
1) Contact a credible organization that recycles the computer or electronic equipment you want to recycle (see resources on the right). Make sure they give you a receipt and a document stating the responsible reuse or recycling procedures of company/organization.
</t>
  </si>
  <si>
    <t>Will you use Green Seal certified, low- or no-VOC paints when you remodel?</t>
  </si>
  <si>
    <t>Sharing is caring. Caring for your pocketbook. Caring for the earth.
A car share program is like a library. Multiple people cooperatively use a limited resource in such a way that everyone gets what they need and saves money at the same time. Car sharing eliminates car maintenance bills and reduces traffic. Business car sharing also eliminates the time and cost commitment of fleet management, increasing the productivity of the business customers.
TIPS ON ACHIEVING CRITERIA:
1) Discuss with your Green Team if having a car share membership would make sense for your company/organization. Do you have frequent off-site meetings that require a car to get to (too far to bike or take public transit)?
2) Take a survey to determine the interest of your co-workers to use car share.
3) If the majority says yes, shop around for companies that meet your criteria and collect cost information. Are there car share locations nearby your office?
4) Pitch this idea to senior management.
5) If it's a go, educate your co-workers with a training on how it works and car share away!</t>
  </si>
  <si>
    <t>Public transportation in America's most congested cities saved travelers 1.1 billion hours in travel time (2003). 
TIPS ON ACHIEVING CRITERIA:
1) Discuss with the Green Team and senior management to see if you could offer a transit benefit program or a carpool program to employees.
2) Iron out the logistics. Ensure that the program has a way to measure success.
3) Brainstorm and implement ways to educate staff members on the new program. 
4) Promote your successes at the end of the year.</t>
  </si>
  <si>
    <t>With Power Management Enabled</t>
  </si>
  <si>
    <t>Average number of hours in "active" mode per year</t>
  </si>
  <si>
    <t>hours/year</t>
  </si>
  <si>
    <t>Average number of hours in "sleep" mode per year</t>
  </si>
  <si>
    <t>Average number of hours in "off" mode per year</t>
  </si>
  <si>
    <t>With PM</t>
  </si>
  <si>
    <t>Without Power Management Enabled</t>
  </si>
  <si>
    <t>Discount Rate</t>
  </si>
  <si>
    <t>Commercial and Residential Discount Rate (real)</t>
  </si>
  <si>
    <t>A real discount rate of 4 percent is assumed, which is roughly equivalent to the nominal discount rate of 7 percent (4 percent real discount rate + 3 percent inflation rate).</t>
  </si>
  <si>
    <t>Night Time Turnoff Rate</t>
  </si>
  <si>
    <t>**36 percent of the time turned off</t>
  </si>
  <si>
    <t>Energy Prices</t>
  </si>
  <si>
    <t>***100 percent - Always Turned Off</t>
  </si>
  <si>
    <t>Commercial Electricity Price</t>
  </si>
  <si>
    <t>$/kWh</t>
  </si>
  <si>
    <t>EIA 2007</t>
  </si>
  <si>
    <t>****Zero percent - Never Turned Off</t>
  </si>
  <si>
    <t>Residential Electricity Price</t>
  </si>
  <si>
    <r>
      <t>CO</t>
    </r>
    <r>
      <rPr>
        <b/>
        <vertAlign val="subscript"/>
        <sz val="11"/>
        <rFont val="Univers"/>
        <family val="2"/>
      </rPr>
      <t>2</t>
    </r>
    <r>
      <rPr>
        <b/>
        <sz val="11"/>
        <rFont val="Univers"/>
        <family val="2"/>
      </rPr>
      <t xml:space="preserve"> Emissions Factors</t>
    </r>
  </si>
  <si>
    <t>Buy 30% or 100% recycled paper products to reduce waste 
Reach for unbleached - to keep our waterways cleaner</t>
  </si>
  <si>
    <t xml:space="preserve">Unsubscribe to junk mail and reduce your inbox </t>
  </si>
  <si>
    <t>Recycle all your paper - every sheet counts</t>
  </si>
  <si>
    <t>Recycle your old cell phone - someone may need it
Recycle rechargeable batteries - get toxins out of landfill
Recycle alkaline batteries - keep them going and going</t>
  </si>
  <si>
    <t>Donate or recycle old computers - get toxins out of landfill</t>
  </si>
  <si>
    <t>Shut off your computer to save money and energy</t>
  </si>
  <si>
    <t>Activate Energy Star settings on electronics to save money</t>
  </si>
  <si>
    <t>Switch from CRT to LCD monitors to save money and energy</t>
  </si>
  <si>
    <t>When replacing / adding new office technology purchase only Energy Star-qualified items</t>
  </si>
  <si>
    <t>Adopt energy efficiency at home to save money and energy</t>
  </si>
  <si>
    <t>Join a car sharing program and save money</t>
  </si>
  <si>
    <t>Purchase CO2 offsets to "balance" your electricity emissions</t>
  </si>
  <si>
    <r>
      <t xml:space="preserve">Health Club Directory </t>
    </r>
    <r>
      <rPr>
        <sz val="10"/>
        <rFont val="Arial"/>
        <family val="2"/>
      </rPr>
      <t>- list of health clubs in Chicago</t>
    </r>
  </si>
  <si>
    <r>
      <t>TAG Worldwide</t>
    </r>
    <r>
      <rPr>
        <sz val="10"/>
        <rFont val="Arial"/>
        <family val="2"/>
      </rPr>
      <t xml:space="preserve"> - property management firm</t>
    </r>
  </si>
  <si>
    <r>
      <t xml:space="preserve">Response 
</t>
    </r>
    <r>
      <rPr>
        <sz val="10"/>
        <color indexed="9"/>
        <rFont val="Arial"/>
        <family val="2"/>
      </rPr>
      <t>Click in each cell below for a response menu.</t>
    </r>
  </si>
  <si>
    <t>Need more information about green office strategies? See below.</t>
  </si>
  <si>
    <t>What the strategy means and how to achieve it</t>
  </si>
  <si>
    <t>Additional resources</t>
  </si>
  <si>
    <r>
      <t xml:space="preserve">Useable square footage in office 
</t>
    </r>
    <r>
      <rPr>
        <sz val="10"/>
        <color indexed="9"/>
        <rFont val="Arial"/>
        <family val="2"/>
      </rPr>
      <t>See your lease if you don't know.</t>
    </r>
  </si>
  <si>
    <t>Labor cost (per hour)</t>
  </si>
  <si>
    <t xml:space="preserve">Installation labor hours </t>
  </si>
  <si>
    <t>Assumption</t>
  </si>
  <si>
    <t>hours/day</t>
  </si>
  <si>
    <t>Number of days per year</t>
  </si>
  <si>
    <t>days/year</t>
  </si>
  <si>
    <t>CFL annual bulb replacements</t>
  </si>
  <si>
    <t>6,000 hours</t>
  </si>
  <si>
    <t>bulbs/year</t>
  </si>
  <si>
    <t>Calculated</t>
  </si>
  <si>
    <t>8,000 hours</t>
  </si>
  <si>
    <t>10,000 hours</t>
  </si>
  <si>
    <t>12,000 hours</t>
  </si>
  <si>
    <t>Driving a green rental car is good for the planet because:
• When accelerating, a hybrid rental car will run off a battery-charged electric motor, not gasoline, curtailing global-warming-causing tailpipe emissions. Hybrids can reduce air pollution by as much as 90%.
• As concern over the cost and source of petroleum soars, hybrids have been proven to have excellent fuel economy due to advanced aerodynamic designs (which reduce wind resistance), light-weight engines, and other fuel-efficient features. This is a distinct advantage for renters who plan on driving extended distances.
• While at a standstill, a hybrid rental's engine shuts itself off and the vehicle runs on electricity. Every two minutes of idling in a standard car consumes the same amount of gas required to drive approximately one mile—a waste of resources and a contributor to smog.
• Money saved at the pump when driving a hybrid on a vacation or business trip allows travelers to redirect funds on more pleasurable, non-petroleum based diversions.
TIPS ON ACHIEVING CRITERIA: 
1) Amend your company/organization's current car rental policy to mandate that x% 
(we would suggest 50% or more) of car rentals must be from fuel efficient vehicles. 
Include resources on where your co-workers can rent this type of vehicle.
2) Pitch the idea to your senior management.
3) If it's approved, educate your co-workers (you could have a training on how to drive a 
hybrid) and new incoming employees. Celebrate quarterly or annually the amount of gas 
saved and carbon emissions reduced by choosing to rent fuel efficient cars.</t>
  </si>
  <si>
    <r>
      <t>Annual Operating Costs</t>
    </r>
    <r>
      <rPr>
        <b/>
        <vertAlign val="superscript"/>
        <sz val="11"/>
        <rFont val="Univers"/>
        <family val="2"/>
      </rPr>
      <t>*</t>
    </r>
  </si>
  <si>
    <t>By taking the Challenge, you are contributing to making Chicago greener.</t>
  </si>
  <si>
    <t>Ready to dive in?</t>
  </si>
  <si>
    <r>
      <t xml:space="preserve">Have you performed innovative green practices (such as installing a green roof, participating in Lights Out, composting food scraps)? 
</t>
    </r>
    <r>
      <rPr>
        <sz val="10"/>
        <rFont val="Arial"/>
        <family val="2"/>
      </rPr>
      <t>1 point each, up to 4 pts.</t>
    </r>
  </si>
  <si>
    <t>Have you developed a green purchasing policy to procure green products where feasible and circulated the policy to employees electronically?</t>
  </si>
  <si>
    <t>Have you found out how much copier/printer paper your office uses and established milestones to reduce paper use?</t>
  </si>
  <si>
    <t>Have you purchased 30% (1 pt) to 100% (2 pts) post-consumer recycled copier / printer paper (processed chlorine free, PCF, if possible)?</t>
  </si>
  <si>
    <t>Have you purchased 30% (1 pt) to 100% (2 pts) post-consumer recycled paper products (i.e. paper towels, filing, envelopes, notepads, boxes, business cards, etc.) (processed chlorine free, PCF, or unbleached, if possible)?</t>
  </si>
  <si>
    <t>Is double sided copying and printing set as a default on all capable machines? Have you instructed staff of this policy with clear signage on proper usage?</t>
  </si>
  <si>
    <t>Do you unsubscribe to all junk mail (1 pt) and reduce the number of catalogs and newspapers sent to your office (1 pt)?</t>
  </si>
  <si>
    <t>Do you circulate documents electronically instead of using paper-based memos or fax? Do you include this in your office policy?</t>
  </si>
  <si>
    <t>Do you provide centralized recycling bins for cell phones, rechargeable batteries, used printer cartridges (1 pt) and alkaline batteries (1 pt)?</t>
  </si>
  <si>
    <t>Do you donate or recycle old computers and other large electronics (printers, copiers)?</t>
  </si>
  <si>
    <t>Do you participate in a carpool program to help staff find carpool partners (1 pt) or provide a transit benefit program to encourage use of public transportation (2 pts)?</t>
  </si>
  <si>
    <t>Not to fear! The recycling law in Chicago is totally achievable.
A business can comply in two ways: (1) recycle at least 3 approved recyclable materials or (2) recycle 2 approved recyclable materials and 2 approved source reduction measures. See details of the approved recyclable materials and source reduction measures by clicking on the link to the right. Property Managers participating in the Green Office Challenge are asked to reduce waste from their overall buildings by up to 50%. 
HOW TO ACHIEVE CRITERIA:
1) Contact your property manager and find out what recyclables your waste hauler accepts.
2) Discuss with your Green Team and senior managers what components of the ordinance your office will with.
3) Establish this as company policy. Train new employees on this policy.
4) Post signs on or near recycle bins explaining what materials can be placed in the receptacles.
5) Email all staff about the new and improved recycling program!</t>
  </si>
  <si>
    <t>Air hand dryers are more sanitary and environmentally friendly than paper towels. No more paper towels on the floor! In a medium sized office, air hand dryers can have a payback of 6-12 months depending on usage. 
A warm air hand dryer over its life time will result in greenhouse gas emissions equivalent to driving a car roughly 3,170 miles. If paper towels were used instead (during this time), over 2.5 times more greenhouse gases would have been produced.
HOW TO ACHIEVE CRITERIA:
1) Talk to your property manager to find out if you can install a hand dryer as a tenant.
2) Find some vendors, get some pricing, and put together a cost analysis.
3) Present the cost analysis to your senior management.
4) If it's a go, install the hand dryer (or a dryer with continuous cloth towel) and enjoy the zero-waste way to hand your hands!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</si>
</sst>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quot;$&quot;#,##0.000_);[Red]\(&quot;$&quot;#,##0.000\)"/>
    <numFmt numFmtId="167" formatCode="&quot;$&quot;#,##0;[Red]&quot;$&quot;#,##0"/>
    <numFmt numFmtId="168" formatCode="&quot;$&quot;#,##0"/>
    <numFmt numFmtId="169" formatCode="#,##0.0"/>
    <numFmt numFmtId="170" formatCode="0.0"/>
    <numFmt numFmtId="171" formatCode="#,##0.0000"/>
    <numFmt numFmtId="172" formatCode="#,##0;[Red]#,##0"/>
    <numFmt numFmtId="173" formatCode="0.000"/>
    <numFmt numFmtId="174" formatCode="&quot;$&quot;#,##0.0000"/>
    <numFmt numFmtId="175" formatCode="&quot;Yes&quot;;&quot;Yes&quot;;&quot;No&quot;"/>
    <numFmt numFmtId="176" formatCode="&quot;True&quot;;&quot;True&quot;;&quot;False&quot;"/>
    <numFmt numFmtId="177" formatCode="&quot;On&quot;;&quot;On&quot;;&quot;Off&quot;"/>
    <numFmt numFmtId="178" formatCode="[$€-2]\ #,##0.00_);[Red]\([$€-2]\ #,##0.00\)"/>
    <numFmt numFmtId="179" formatCode="_(* #,##0_);_(* \(#,##0\);_(* &quot;-&quot;??_);_(@_)"/>
    <numFmt numFmtId="180" formatCode="&quot;$&quot;#,##0.00"/>
    <numFmt numFmtId="181" formatCode="&quot;$&quot;#,##0.0"/>
    <numFmt numFmtId="182" formatCode="&quot;$&quot;#,##0.00;[Red]&quot;$&quot;#,##0.00"/>
    <numFmt numFmtId="183" formatCode="_(&quot;$&quot;* #,##0.000_);_(&quot;$&quot;* \(#,##0.000\);_(&quot;$&quot;* &quot;-&quot;???_);_(@_)"/>
    <numFmt numFmtId="184" formatCode="_(* #,##0.0_);_(* \(#,##0.0\);_(* &quot;-&quot;??_);_(@_)"/>
    <numFmt numFmtId="185" formatCode="#,##0.0;[Red]#,##0.0"/>
    <numFmt numFmtId="186" formatCode="#,##0.00;[Red]#,##0.00"/>
    <numFmt numFmtId="187" formatCode="0.00000"/>
    <numFmt numFmtId="188" formatCode="0.0000"/>
    <numFmt numFmtId="189" formatCode="_(&quot;$&quot;* #,##0.00_);_(&quot;$&quot;* \(#,##0.00\);_(&quot;$&quot;* &quot;-&quot;???_);_(@_)"/>
  </numFmts>
  <fonts count="110">
    <font>
      <sz val="10"/>
      <name val="Arial"/>
      <family val="0"/>
    </font>
    <font>
      <sz val="8"/>
      <name val="Arial"/>
      <family val="2"/>
    </font>
    <font>
      <b/>
      <sz val="10"/>
      <name val="Arial"/>
      <family val="2"/>
    </font>
    <font>
      <b/>
      <sz val="12"/>
      <name val="Arial"/>
      <family val="2"/>
    </font>
    <font>
      <u val="single"/>
      <sz val="10"/>
      <color indexed="12"/>
      <name val="Arial"/>
      <family val="2"/>
    </font>
    <font>
      <b/>
      <i/>
      <sz val="8"/>
      <name val="Arial"/>
      <family val="2"/>
    </font>
    <font>
      <b/>
      <i/>
      <sz val="12"/>
      <name val="Arial"/>
      <family val="2"/>
    </font>
    <font>
      <sz val="10"/>
      <color indexed="9"/>
      <name val="Arial"/>
      <family val="2"/>
    </font>
    <font>
      <b/>
      <sz val="10"/>
      <color indexed="9"/>
      <name val="Arial"/>
      <family val="2"/>
    </font>
    <font>
      <vertAlign val="subscript"/>
      <sz val="10"/>
      <name val="Arial"/>
      <family val="2"/>
    </font>
    <font>
      <sz val="10"/>
      <name val="Univers"/>
      <family val="2"/>
    </font>
    <font>
      <b/>
      <sz val="14"/>
      <color indexed="48"/>
      <name val="Univers"/>
      <family val="2"/>
    </font>
    <font>
      <i/>
      <sz val="10"/>
      <name val="Univers"/>
      <family val="2"/>
    </font>
    <font>
      <b/>
      <sz val="12"/>
      <name val="Univers"/>
      <family val="2"/>
    </font>
    <font>
      <b/>
      <sz val="12"/>
      <color indexed="48"/>
      <name val="Univers"/>
      <family val="2"/>
    </font>
    <font>
      <i/>
      <sz val="9"/>
      <name val="Univers"/>
      <family val="2"/>
    </font>
    <font>
      <b/>
      <sz val="11"/>
      <name val="Univers"/>
      <family val="2"/>
    </font>
    <font>
      <b/>
      <sz val="10"/>
      <name val="Univers"/>
      <family val="2"/>
    </font>
    <font>
      <sz val="10"/>
      <color indexed="10"/>
      <name val="Univers"/>
      <family val="2"/>
    </font>
    <font>
      <b/>
      <u val="single"/>
      <sz val="11"/>
      <name val="Univers"/>
      <family val="2"/>
    </font>
    <font>
      <b/>
      <vertAlign val="superscript"/>
      <sz val="11"/>
      <name val="Univers"/>
      <family val="2"/>
    </font>
    <font>
      <vertAlign val="superscript"/>
      <sz val="10"/>
      <name val="Univers"/>
      <family val="2"/>
    </font>
    <font>
      <i/>
      <vertAlign val="superscript"/>
      <sz val="9"/>
      <name val="Univers"/>
      <family val="2"/>
    </font>
    <font>
      <vertAlign val="superscript"/>
      <sz val="9"/>
      <name val="Univers"/>
      <family val="2"/>
    </font>
    <font>
      <vertAlign val="subscript"/>
      <sz val="10"/>
      <name val="Univers"/>
      <family val="2"/>
    </font>
    <font>
      <b/>
      <sz val="12"/>
      <color indexed="9"/>
      <name val="Univers"/>
      <family val="2"/>
    </font>
    <font>
      <sz val="10"/>
      <color indexed="9"/>
      <name val="Univers"/>
      <family val="2"/>
    </font>
    <font>
      <b/>
      <sz val="12"/>
      <color indexed="8"/>
      <name val="Univers"/>
      <family val="2"/>
    </font>
    <font>
      <sz val="11"/>
      <color indexed="9"/>
      <name val="Univers"/>
      <family val="2"/>
    </font>
    <font>
      <sz val="11"/>
      <color indexed="10"/>
      <name val="Univers"/>
      <family val="2"/>
    </font>
    <font>
      <sz val="11"/>
      <name val="Univers"/>
      <family val="2"/>
    </font>
    <font>
      <sz val="10"/>
      <color indexed="8"/>
      <name val="Univers"/>
      <family val="2"/>
    </font>
    <font>
      <sz val="10"/>
      <color indexed="10"/>
      <name val="Arial"/>
      <family val="2"/>
    </font>
    <font>
      <b/>
      <sz val="10"/>
      <color indexed="9"/>
      <name val="Univers"/>
      <family val="2"/>
    </font>
    <font>
      <sz val="11"/>
      <color indexed="8"/>
      <name val="Univers"/>
      <family val="2"/>
    </font>
    <font>
      <sz val="10"/>
      <color indexed="9"/>
      <name val="Times"/>
      <family val="0"/>
    </font>
    <font>
      <sz val="10"/>
      <color indexed="10"/>
      <name val="Times"/>
      <family val="0"/>
    </font>
    <font>
      <b/>
      <sz val="11"/>
      <color indexed="9"/>
      <name val="Univers"/>
      <family val="2"/>
    </font>
    <font>
      <b/>
      <vertAlign val="subscript"/>
      <sz val="11"/>
      <name val="Univers"/>
      <family val="2"/>
    </font>
    <font>
      <sz val="12"/>
      <name val="Arial"/>
      <family val="2"/>
    </font>
    <font>
      <b/>
      <sz val="12"/>
      <color indexed="9"/>
      <name val="Arial"/>
      <family val="2"/>
    </font>
    <font>
      <sz val="10"/>
      <color indexed="8"/>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48"/>
      <name val="Univers"/>
      <family val="2"/>
    </font>
    <font>
      <i/>
      <sz val="10"/>
      <name val="Times New Roman"/>
      <family val="1"/>
    </font>
    <font>
      <b/>
      <u val="single"/>
      <sz val="10"/>
      <name val="Univers"/>
      <family val="2"/>
    </font>
    <font>
      <sz val="9"/>
      <name val="Univers"/>
      <family val="2"/>
    </font>
    <font>
      <sz val="10"/>
      <color indexed="10"/>
      <name val="System"/>
      <family val="2"/>
    </font>
    <font>
      <sz val="10"/>
      <color indexed="9"/>
      <name val="System"/>
      <family val="2"/>
    </font>
    <font>
      <i/>
      <sz val="10"/>
      <color indexed="9"/>
      <name val="System"/>
      <family val="2"/>
    </font>
    <font>
      <sz val="10"/>
      <color indexed="21"/>
      <name val="System"/>
      <family val="2"/>
    </font>
    <font>
      <i/>
      <sz val="10"/>
      <color indexed="10"/>
      <name val="System"/>
      <family val="2"/>
    </font>
    <font>
      <i/>
      <sz val="10"/>
      <color indexed="10"/>
      <name val="Univers"/>
      <family val="2"/>
    </font>
    <font>
      <u val="single"/>
      <sz val="10"/>
      <color indexed="12"/>
      <name val="Univers"/>
      <family val="2"/>
    </font>
    <font>
      <b/>
      <u val="single"/>
      <sz val="16"/>
      <color indexed="9"/>
      <name val="Arial"/>
      <family val="2"/>
    </font>
    <font>
      <sz val="14"/>
      <name val="Arial"/>
      <family val="2"/>
    </font>
    <font>
      <i/>
      <sz val="12"/>
      <name val="Arial"/>
      <family val="2"/>
    </font>
    <font>
      <b/>
      <sz val="12"/>
      <color indexed="10"/>
      <name val="Arial"/>
      <family val="2"/>
    </font>
    <font>
      <sz val="10"/>
      <color indexed="12"/>
      <name val="Arial"/>
      <family val="2"/>
    </font>
    <font>
      <u val="single"/>
      <sz val="10"/>
      <name val="Arial"/>
      <family val="2"/>
    </font>
    <font>
      <sz val="8"/>
      <name val="Tahoma"/>
      <family val="2"/>
    </font>
    <font>
      <b/>
      <u val="single"/>
      <sz val="12"/>
      <color indexed="8"/>
      <name val="Arial"/>
      <family val="0"/>
    </font>
    <font>
      <b/>
      <sz val="12"/>
      <color indexed="8"/>
      <name val="Arial"/>
      <family val="0"/>
    </font>
    <font>
      <b/>
      <i/>
      <sz val="12"/>
      <color indexed="8"/>
      <name val="Arial"/>
      <family val="0"/>
    </font>
    <font>
      <b/>
      <sz val="14"/>
      <color indexed="9"/>
      <name val="Arial"/>
      <family val="2"/>
    </font>
    <font>
      <sz val="13"/>
      <name val="Arial"/>
      <family val="2"/>
    </font>
    <font>
      <b/>
      <sz val="13"/>
      <color indexed="9"/>
      <name val="Arial"/>
      <family val="2"/>
    </font>
    <font>
      <b/>
      <sz val="11.5"/>
      <name val="Arial"/>
      <family val="2"/>
    </font>
    <font>
      <sz val="10"/>
      <color indexed="22"/>
      <name val="Arial"/>
      <family val="2"/>
    </font>
    <font>
      <b/>
      <sz val="14"/>
      <name val="Arial"/>
      <family val="2"/>
    </font>
    <font>
      <sz val="14"/>
      <color indexed="12"/>
      <name val="Arial"/>
      <family val="2"/>
    </font>
    <font>
      <b/>
      <sz val="22"/>
      <color indexed="9"/>
      <name val="Arial"/>
      <family val="2"/>
    </font>
    <font>
      <b/>
      <sz val="11"/>
      <name val="Arial"/>
      <family val="2"/>
    </font>
    <font>
      <sz val="12"/>
      <color indexed="22"/>
      <name val="Arial"/>
      <family val="2"/>
    </font>
    <font>
      <b/>
      <sz val="12"/>
      <color indexed="22"/>
      <name val="Arial"/>
      <family val="2"/>
    </font>
    <font>
      <b/>
      <sz val="14"/>
      <color indexed="12"/>
      <name val="Arial"/>
      <family val="2"/>
    </font>
    <font>
      <b/>
      <sz val="18"/>
      <color indexed="9"/>
      <name val="Arial"/>
      <family val="0"/>
    </font>
    <font>
      <sz val="14"/>
      <color indexed="9"/>
      <name val="Arial"/>
      <family val="0"/>
    </font>
    <font>
      <sz val="13"/>
      <color indexed="9"/>
      <name val="Arial"/>
      <family val="0"/>
    </font>
    <font>
      <sz val="12"/>
      <color indexed="9"/>
      <name val="Arial"/>
      <family val="0"/>
    </font>
    <font>
      <sz val="14"/>
      <color indexed="8"/>
      <name val="Arial"/>
      <family val="0"/>
    </font>
    <font>
      <b/>
      <sz val="14"/>
      <color indexed="8"/>
      <name val="Arial"/>
      <family val="2"/>
    </font>
    <font>
      <sz val="13"/>
      <color indexed="8"/>
      <name val="Arial"/>
      <family val="2"/>
    </font>
    <font>
      <b/>
      <sz val="11"/>
      <color indexed="12"/>
      <name val="Arial"/>
      <family val="2"/>
    </font>
    <font>
      <b/>
      <sz val="12"/>
      <color indexed="57"/>
      <name val="Arial"/>
      <family val="2"/>
    </font>
    <font>
      <sz val="12"/>
      <color indexed="57"/>
      <name val="Arial"/>
      <family val="2"/>
    </font>
    <font>
      <b/>
      <sz val="13"/>
      <name val="Arial"/>
      <family val="2"/>
    </font>
    <font>
      <b/>
      <u val="single"/>
      <sz val="12"/>
      <color indexed="12"/>
      <name val="Arial"/>
      <family val="2"/>
    </font>
    <font>
      <b/>
      <sz val="14"/>
      <color indexed="40"/>
      <name val="Arial"/>
      <family val="2"/>
    </font>
    <font>
      <sz val="12"/>
      <color indexed="8"/>
      <name val="Arial"/>
      <family val="2"/>
    </font>
    <font>
      <b/>
      <sz val="13"/>
      <color indexed="8"/>
      <name val="Arial"/>
      <family val="2"/>
    </font>
    <font>
      <sz val="12"/>
      <color indexed="11"/>
      <name val="Arial"/>
      <family val="2"/>
    </font>
    <font>
      <sz val="10"/>
      <name val="Trebuchet MS"/>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40"/>
        <bgColor indexed="64"/>
      </patternFill>
    </fill>
    <fill>
      <patternFill patternType="solid">
        <fgColor indexed="18"/>
        <bgColor indexed="64"/>
      </patternFill>
    </fill>
    <fill>
      <patternFill patternType="solid">
        <fgColor indexed="41"/>
        <bgColor indexed="64"/>
      </patternFill>
    </fill>
    <fill>
      <patternFill patternType="solid">
        <fgColor indexed="48"/>
        <bgColor indexed="64"/>
      </patternFill>
    </fill>
  </fills>
  <borders count="9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color indexed="63"/>
      </left>
      <right style="thin"/>
      <top>
        <color indexed="63"/>
      </top>
      <bottom>
        <color indexed="63"/>
      </bottom>
    </border>
    <border>
      <left style="medium"/>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style="thin"/>
      <right style="medium"/>
      <top style="thin"/>
      <bottom style="medium"/>
    </border>
    <border>
      <left>
        <color indexed="63"/>
      </left>
      <right>
        <color indexed="63"/>
      </right>
      <top style="medium">
        <color indexed="8"/>
      </top>
      <bottom style="thin">
        <color indexed="8"/>
      </bottom>
    </border>
    <border>
      <left>
        <color indexed="63"/>
      </left>
      <right style="thin"/>
      <top style="thin">
        <color indexed="8"/>
      </top>
      <bottom style="thin">
        <color indexed="8"/>
      </bottom>
    </border>
    <border>
      <left style="thin"/>
      <right style="thin"/>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medium">
        <color indexed="8"/>
      </bottom>
    </border>
    <border>
      <left style="thin"/>
      <right style="thin"/>
      <top style="thin">
        <color indexed="8"/>
      </top>
      <bottom style="medium">
        <color indexed="8"/>
      </bottom>
    </border>
    <border>
      <left>
        <color indexed="63"/>
      </left>
      <right>
        <color indexed="63"/>
      </right>
      <top style="thin">
        <color indexed="8"/>
      </top>
      <bottom style="medium">
        <color indexed="8"/>
      </bottom>
    </border>
    <border>
      <left>
        <color indexed="63"/>
      </left>
      <right style="thin"/>
      <top style="thin">
        <color indexed="8"/>
      </top>
      <bottom>
        <color indexed="63"/>
      </bottom>
    </border>
    <border>
      <left style="thin"/>
      <right style="thin"/>
      <top style="thin">
        <color indexed="8"/>
      </top>
      <bottom>
        <color indexed="63"/>
      </bottom>
    </border>
    <border>
      <left style="medium"/>
      <right style="thin"/>
      <top style="medium"/>
      <bottom>
        <color indexed="63"/>
      </bottom>
    </border>
    <border>
      <left style="thin"/>
      <right style="medium"/>
      <top style="medium"/>
      <bottom>
        <color indexed="63"/>
      </bottom>
    </border>
    <border>
      <left style="thin">
        <color indexed="8"/>
      </left>
      <right style="thin">
        <color indexed="8"/>
      </right>
      <top style="thin">
        <color indexed="8"/>
      </top>
      <bottom style="medium">
        <color indexed="8"/>
      </bottom>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thin">
        <color indexed="8"/>
      </left>
      <right style="thin">
        <color indexed="8"/>
      </right>
      <top style="thin">
        <color indexed="8"/>
      </top>
      <bottom style="thin">
        <color indexed="8"/>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color indexed="63"/>
      </left>
      <right style="thin"/>
      <top style="thin">
        <color indexed="8"/>
      </top>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medium"/>
      <right style="thin"/>
      <top style="thin"/>
      <bottom style="thin"/>
    </border>
    <border>
      <left style="medium">
        <color indexed="12"/>
      </left>
      <right>
        <color indexed="63"/>
      </right>
      <top style="medium">
        <color indexed="12"/>
      </top>
      <bottom>
        <color indexed="63"/>
      </bottom>
    </border>
    <border>
      <left style="medium">
        <color indexed="12"/>
      </left>
      <right>
        <color indexed="63"/>
      </right>
      <top>
        <color indexed="63"/>
      </top>
      <bottom>
        <color indexed="63"/>
      </bottom>
    </border>
    <border>
      <left style="thin"/>
      <right style="thin"/>
      <top style="thin"/>
      <bottom style="medium"/>
    </border>
    <border>
      <left>
        <color indexed="63"/>
      </left>
      <right>
        <color indexed="63"/>
      </right>
      <top style="medium"/>
      <bottom style="thin"/>
    </border>
    <border>
      <left style="medium">
        <color indexed="39"/>
      </left>
      <right style="thin"/>
      <top style="thin"/>
      <bottom style="thin"/>
    </border>
    <border>
      <left style="medium"/>
      <right style="thin"/>
      <top style="thin"/>
      <bottom>
        <color indexed="63"/>
      </bottom>
    </border>
    <border>
      <left>
        <color indexed="63"/>
      </left>
      <right>
        <color indexed="63"/>
      </right>
      <top style="medium"/>
      <bottom>
        <color indexed="63"/>
      </bottom>
    </border>
    <border>
      <left>
        <color indexed="63"/>
      </left>
      <right>
        <color indexed="63"/>
      </right>
      <top style="medium">
        <color indexed="12"/>
      </top>
      <bottom>
        <color indexed="63"/>
      </bottom>
    </border>
    <border>
      <left style="thin"/>
      <right style="thin"/>
      <top>
        <color indexed="63"/>
      </top>
      <bottom style="medium"/>
    </border>
    <border>
      <left style="thin">
        <color indexed="8"/>
      </left>
      <right>
        <color indexed="63"/>
      </right>
      <top style="thin">
        <color indexed="8"/>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color indexed="8"/>
      </top>
      <bottom style="thin">
        <color indexed="8"/>
      </bottom>
    </border>
    <border>
      <left style="thin"/>
      <right>
        <color indexed="63"/>
      </right>
      <top style="thin">
        <color indexed="8"/>
      </top>
      <bottom style="mediu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3" borderId="0" applyNumberFormat="0" applyBorder="0" applyAlignment="0" applyProtection="0"/>
    <xf numFmtId="0" fontId="46" fillId="20" borderId="1" applyNumberFormat="0" applyAlignment="0" applyProtection="0"/>
    <xf numFmtId="0" fontId="4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4"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2" borderId="0" applyNumberFormat="0" applyBorder="0" applyAlignment="0" applyProtection="0"/>
    <xf numFmtId="0" fontId="0" fillId="23" borderId="7" applyNumberFormat="0" applyFont="0" applyAlignment="0" applyProtection="0"/>
    <xf numFmtId="0" fontId="56" fillId="20"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60">
    <xf numFmtId="0" fontId="0" fillId="0" borderId="0" xfId="0" applyAlignment="1">
      <alignment/>
    </xf>
    <xf numFmtId="0" fontId="0" fillId="0" borderId="0" xfId="0" applyAlignment="1">
      <alignment wrapText="1"/>
    </xf>
    <xf numFmtId="0" fontId="0" fillId="4" borderId="0" xfId="0" applyFill="1" applyAlignment="1">
      <alignment/>
    </xf>
    <xf numFmtId="0" fontId="5" fillId="20" borderId="0" xfId="0" applyFont="1" applyFill="1" applyBorder="1" applyAlignment="1">
      <alignment vertical="center" wrapText="1"/>
    </xf>
    <xf numFmtId="0" fontId="5" fillId="20" borderId="10" xfId="0" applyFont="1" applyFill="1" applyBorder="1" applyAlignment="1">
      <alignment vertical="center" wrapText="1"/>
    </xf>
    <xf numFmtId="0" fontId="5" fillId="20" borderId="11" xfId="0" applyFont="1" applyFill="1" applyBorder="1" applyAlignment="1">
      <alignment horizontal="center" vertical="center" wrapText="1"/>
    </xf>
    <xf numFmtId="0" fontId="10" fillId="0" borderId="0" xfId="0" applyFont="1" applyAlignment="1" applyProtection="1">
      <alignment/>
      <protection/>
    </xf>
    <xf numFmtId="0" fontId="11" fillId="0" borderId="0" xfId="0" applyFont="1" applyAlignment="1">
      <alignment horizontal="center" wrapText="1"/>
    </xf>
    <xf numFmtId="0" fontId="12" fillId="0" borderId="0" xfId="0" applyFont="1" applyAlignment="1">
      <alignment horizontal="left" wrapText="1"/>
    </xf>
    <xf numFmtId="0" fontId="12" fillId="0" borderId="0" xfId="0" applyFont="1" applyAlignment="1" applyProtection="1">
      <alignment/>
      <protection/>
    </xf>
    <xf numFmtId="0" fontId="12" fillId="0" borderId="0" xfId="0" applyNumberFormat="1" applyFont="1" applyAlignment="1" applyProtection="1">
      <alignment wrapText="1"/>
      <protection/>
    </xf>
    <xf numFmtId="0" fontId="13" fillId="0" borderId="0" xfId="0" applyFont="1" applyAlignment="1" applyProtection="1">
      <alignment/>
      <protection/>
    </xf>
    <xf numFmtId="0" fontId="15" fillId="7" borderId="12" xfId="0" applyFont="1" applyFill="1" applyBorder="1" applyAlignment="1" applyProtection="1">
      <alignment/>
      <protection/>
    </xf>
    <xf numFmtId="0" fontId="16" fillId="7" borderId="13" xfId="0" applyFont="1" applyFill="1" applyBorder="1" applyAlignment="1" applyProtection="1">
      <alignment horizontal="center" wrapText="1"/>
      <protection/>
    </xf>
    <xf numFmtId="0" fontId="10" fillId="7" borderId="14" xfId="0" applyFont="1" applyFill="1" applyBorder="1" applyAlignment="1" applyProtection="1">
      <alignment/>
      <protection/>
    </xf>
    <xf numFmtId="0" fontId="10" fillId="7" borderId="15" xfId="0" applyFont="1" applyFill="1" applyBorder="1" applyAlignment="1" applyProtection="1">
      <alignment horizontal="left"/>
      <protection/>
    </xf>
    <xf numFmtId="166" fontId="10" fillId="20" borderId="16" xfId="0" applyNumberFormat="1" applyFont="1" applyFill="1" applyBorder="1" applyAlignment="1" applyProtection="1">
      <alignment/>
      <protection locked="0"/>
    </xf>
    <xf numFmtId="0" fontId="10" fillId="7" borderId="0" xfId="0" applyFont="1" applyFill="1" applyBorder="1" applyAlignment="1" applyProtection="1">
      <alignment/>
      <protection/>
    </xf>
    <xf numFmtId="0" fontId="10" fillId="7" borderId="17" xfId="0" applyFont="1" applyFill="1" applyBorder="1" applyAlignment="1" applyProtection="1">
      <alignment/>
      <protection/>
    </xf>
    <xf numFmtId="0" fontId="10" fillId="7" borderId="15" xfId="0" applyFont="1" applyFill="1" applyBorder="1" applyAlignment="1" applyProtection="1">
      <alignment horizontal="left" indent="2"/>
      <protection/>
    </xf>
    <xf numFmtId="0" fontId="17" fillId="7" borderId="0" xfId="0" applyFont="1" applyFill="1" applyBorder="1" applyAlignment="1" applyProtection="1">
      <alignment horizontal="right"/>
      <protection/>
    </xf>
    <xf numFmtId="9" fontId="10" fillId="7" borderId="0" xfId="0" applyNumberFormat="1" applyFont="1" applyFill="1" applyBorder="1" applyAlignment="1" applyProtection="1">
      <alignment/>
      <protection locked="0"/>
    </xf>
    <xf numFmtId="0" fontId="10" fillId="0" borderId="0" xfId="0" applyFont="1" applyAlignment="1" applyProtection="1">
      <alignment horizontal="right"/>
      <protection/>
    </xf>
    <xf numFmtId="0" fontId="10" fillId="7" borderId="15" xfId="0" applyFont="1" applyFill="1" applyBorder="1" applyAlignment="1" applyProtection="1">
      <alignment horizontal="right" wrapText="1" indent="1"/>
      <protection/>
    </xf>
    <xf numFmtId="1" fontId="10" fillId="7" borderId="0" xfId="0" applyNumberFormat="1" applyFont="1" applyFill="1" applyBorder="1" applyAlignment="1" applyProtection="1">
      <alignment horizontal="center"/>
      <protection locked="0"/>
    </xf>
    <xf numFmtId="167" fontId="10" fillId="7" borderId="0" xfId="0" applyNumberFormat="1" applyFont="1" applyFill="1" applyBorder="1" applyAlignment="1" applyProtection="1">
      <alignment horizontal="right"/>
      <protection locked="0"/>
    </xf>
    <xf numFmtId="167" fontId="10" fillId="7" borderId="0" xfId="0" applyNumberFormat="1" applyFont="1" applyFill="1" applyBorder="1" applyAlignment="1" applyProtection="1">
      <alignment horizontal="center"/>
      <protection/>
    </xf>
    <xf numFmtId="167" fontId="10" fillId="7" borderId="0" xfId="0" applyNumberFormat="1" applyFont="1" applyFill="1" applyBorder="1" applyAlignment="1" applyProtection="1">
      <alignment/>
      <protection/>
    </xf>
    <xf numFmtId="0" fontId="18" fillId="7" borderId="0" xfId="0" applyFont="1" applyFill="1" applyBorder="1" applyAlignment="1" applyProtection="1">
      <alignment horizontal="left" wrapText="1"/>
      <protection/>
    </xf>
    <xf numFmtId="0" fontId="10" fillId="7" borderId="15" xfId="0" applyFont="1" applyFill="1" applyBorder="1" applyAlignment="1" applyProtection="1">
      <alignment wrapText="1"/>
      <protection/>
    </xf>
    <xf numFmtId="0" fontId="10" fillId="7" borderId="0" xfId="0" applyFont="1" applyFill="1" applyAlignment="1" applyProtection="1">
      <alignment/>
      <protection/>
    </xf>
    <xf numFmtId="0" fontId="10" fillId="7" borderId="0" xfId="0" applyFont="1" applyFill="1" applyBorder="1" applyAlignment="1" applyProtection="1">
      <alignment horizontal="right"/>
      <protection/>
    </xf>
    <xf numFmtId="9" fontId="10" fillId="7" borderId="0" xfId="0" applyNumberFormat="1" applyFont="1" applyFill="1" applyBorder="1" applyAlignment="1" applyProtection="1">
      <alignment/>
      <protection/>
    </xf>
    <xf numFmtId="9" fontId="10" fillId="7" borderId="0" xfId="0" applyNumberFormat="1" applyFont="1" applyFill="1" applyBorder="1" applyAlignment="1" applyProtection="1">
      <alignment/>
      <protection locked="0"/>
    </xf>
    <xf numFmtId="9" fontId="10" fillId="21" borderId="18" xfId="0" applyNumberFormat="1" applyFont="1" applyFill="1" applyBorder="1" applyAlignment="1" applyProtection="1">
      <alignment/>
      <protection/>
    </xf>
    <xf numFmtId="0" fontId="15" fillId="7" borderId="15" xfId="0" applyFont="1" applyFill="1" applyBorder="1" applyAlignment="1" applyProtection="1">
      <alignment/>
      <protection/>
    </xf>
    <xf numFmtId="0" fontId="16" fillId="7" borderId="10" xfId="0" applyFont="1" applyFill="1" applyBorder="1" applyAlignment="1" applyProtection="1">
      <alignment wrapText="1"/>
      <protection/>
    </xf>
    <xf numFmtId="0" fontId="16" fillId="7" borderId="0" xfId="0" applyFont="1" applyFill="1" applyBorder="1" applyAlignment="1" applyProtection="1">
      <alignment wrapText="1"/>
      <protection/>
    </xf>
    <xf numFmtId="0" fontId="16" fillId="7" borderId="0" xfId="0" applyFont="1" applyFill="1" applyBorder="1" applyAlignment="1" applyProtection="1">
      <alignment horizontal="center" wrapText="1"/>
      <protection/>
    </xf>
    <xf numFmtId="0" fontId="10" fillId="7" borderId="13" xfId="0" applyFont="1" applyFill="1" applyBorder="1" applyAlignment="1" applyProtection="1">
      <alignment horizontal="center" wrapText="1"/>
      <protection/>
    </xf>
    <xf numFmtId="0" fontId="10" fillId="7" borderId="0" xfId="0" applyFont="1" applyFill="1" applyBorder="1" applyAlignment="1" applyProtection="1">
      <alignment horizontal="center" wrapText="1"/>
      <protection/>
    </xf>
    <xf numFmtId="0" fontId="10" fillId="7" borderId="0" xfId="0" applyFont="1" applyFill="1" applyBorder="1" applyAlignment="1" applyProtection="1">
      <alignment wrapText="1"/>
      <protection/>
    </xf>
    <xf numFmtId="1" fontId="10" fillId="20" borderId="16" xfId="0" applyNumberFormat="1" applyFont="1" applyFill="1" applyBorder="1" applyAlignment="1" applyProtection="1">
      <alignment horizontal="center"/>
      <protection locked="0"/>
    </xf>
    <xf numFmtId="167" fontId="10" fillId="20" borderId="16" xfId="0" applyNumberFormat="1" applyFont="1" applyFill="1" applyBorder="1" applyAlignment="1" applyProtection="1">
      <alignment horizontal="right"/>
      <protection locked="0"/>
    </xf>
    <xf numFmtId="0" fontId="10" fillId="7" borderId="19" xfId="0" applyFont="1" applyFill="1" applyBorder="1" applyAlignment="1" applyProtection="1">
      <alignment/>
      <protection/>
    </xf>
    <xf numFmtId="0" fontId="10" fillId="7" borderId="10" xfId="0" applyFont="1" applyFill="1" applyBorder="1" applyAlignment="1" applyProtection="1">
      <alignment/>
      <protection/>
    </xf>
    <xf numFmtId="0" fontId="10" fillId="7" borderId="20" xfId="0" applyFont="1" applyFill="1" applyBorder="1" applyAlignment="1" applyProtection="1">
      <alignment/>
      <protection/>
    </xf>
    <xf numFmtId="0" fontId="12" fillId="0" borderId="0" xfId="0" applyFont="1" applyAlignment="1" applyProtection="1">
      <alignment wrapText="1"/>
      <protection/>
    </xf>
    <xf numFmtId="0" fontId="15" fillId="0" borderId="0" xfId="0" applyFont="1" applyBorder="1" applyAlignment="1" applyProtection="1">
      <alignment horizontal="left" vertical="center" wrapText="1"/>
      <protection/>
    </xf>
    <xf numFmtId="0" fontId="10" fillId="4" borderId="15" xfId="0" applyFont="1" applyFill="1" applyBorder="1" applyAlignment="1" applyProtection="1">
      <alignment/>
      <protection/>
    </xf>
    <xf numFmtId="0" fontId="10" fillId="4" borderId="0" xfId="0" applyFont="1" applyFill="1" applyAlignment="1" applyProtection="1">
      <alignment/>
      <protection/>
    </xf>
    <xf numFmtId="0" fontId="16" fillId="4" borderId="0" xfId="0" applyFont="1" applyFill="1" applyBorder="1" applyAlignment="1" applyProtection="1">
      <alignment horizontal="center" wrapText="1"/>
      <protection/>
    </xf>
    <xf numFmtId="0" fontId="10" fillId="4" borderId="17" xfId="0" applyFont="1" applyFill="1" applyBorder="1" applyAlignment="1" applyProtection="1">
      <alignment/>
      <protection/>
    </xf>
    <xf numFmtId="0" fontId="19" fillId="4" borderId="15" xfId="0" applyFont="1" applyFill="1" applyBorder="1" applyAlignment="1" applyProtection="1">
      <alignment/>
      <protection/>
    </xf>
    <xf numFmtId="0" fontId="10" fillId="4" borderId="0" xfId="0" applyFont="1" applyFill="1" applyBorder="1" applyAlignment="1" applyProtection="1">
      <alignment/>
      <protection/>
    </xf>
    <xf numFmtId="168" fontId="10" fillId="4" borderId="0" xfId="0" applyNumberFormat="1" applyFont="1" applyFill="1" applyBorder="1" applyAlignment="1" applyProtection="1">
      <alignment/>
      <protection/>
    </xf>
    <xf numFmtId="168" fontId="10" fillId="4" borderId="0" xfId="0" applyNumberFormat="1" applyFont="1" applyFill="1" applyBorder="1" applyAlignment="1" applyProtection="1">
      <alignment/>
      <protection/>
    </xf>
    <xf numFmtId="0" fontId="17" fillId="0" borderId="0" xfId="0" applyFont="1" applyAlignment="1" applyProtection="1">
      <alignment/>
      <protection/>
    </xf>
    <xf numFmtId="0" fontId="10" fillId="4" borderId="15" xfId="0" applyFont="1" applyFill="1" applyBorder="1" applyAlignment="1" applyProtection="1">
      <alignment horizontal="left" indent="1"/>
      <protection/>
    </xf>
    <xf numFmtId="3" fontId="12" fillId="4" borderId="0" xfId="0" applyNumberFormat="1" applyFont="1" applyFill="1" applyBorder="1" applyAlignment="1" applyProtection="1">
      <alignment horizontal="left"/>
      <protection/>
    </xf>
    <xf numFmtId="37" fontId="10" fillId="4" borderId="0" xfId="0" applyNumberFormat="1" applyFont="1" applyFill="1" applyBorder="1" applyAlignment="1" applyProtection="1">
      <alignment/>
      <protection/>
    </xf>
    <xf numFmtId="0" fontId="10" fillId="4" borderId="15" xfId="0" applyFont="1" applyFill="1" applyBorder="1" applyAlignment="1" applyProtection="1">
      <alignment horizontal="left"/>
      <protection/>
    </xf>
    <xf numFmtId="168" fontId="10" fillId="4" borderId="10" xfId="0" applyNumberFormat="1" applyFont="1" applyFill="1" applyBorder="1" applyAlignment="1" applyProtection="1">
      <alignment/>
      <protection/>
    </xf>
    <xf numFmtId="168" fontId="10" fillId="4" borderId="10" xfId="0" applyNumberFormat="1" applyFont="1" applyFill="1" applyBorder="1" applyAlignment="1" applyProtection="1">
      <alignment horizontal="right"/>
      <protection/>
    </xf>
    <xf numFmtId="0" fontId="16" fillId="4" borderId="15" xfId="0" applyFont="1" applyFill="1" applyBorder="1" applyAlignment="1" applyProtection="1">
      <alignment/>
      <protection/>
    </xf>
    <xf numFmtId="0" fontId="17" fillId="4" borderId="0" xfId="0" applyFont="1" applyFill="1" applyBorder="1" applyAlignment="1" applyProtection="1">
      <alignment/>
      <protection/>
    </xf>
    <xf numFmtId="0" fontId="17" fillId="4" borderId="0" xfId="0" applyFont="1" applyFill="1" applyAlignment="1" applyProtection="1">
      <alignment/>
      <protection/>
    </xf>
    <xf numFmtId="0" fontId="16" fillId="4" borderId="0" xfId="0" applyFont="1" applyFill="1" applyBorder="1" applyAlignment="1" applyProtection="1">
      <alignment/>
      <protection/>
    </xf>
    <xf numFmtId="0" fontId="17" fillId="4" borderId="17" xfId="0" applyFont="1" applyFill="1" applyBorder="1" applyAlignment="1" applyProtection="1">
      <alignment/>
      <protection/>
    </xf>
    <xf numFmtId="0" fontId="10" fillId="4" borderId="15" xfId="0" applyFont="1" applyFill="1" applyBorder="1" applyAlignment="1" applyProtection="1">
      <alignment horizontal="left" indent="2"/>
      <protection/>
    </xf>
    <xf numFmtId="169" fontId="16" fillId="0" borderId="0" xfId="0" applyNumberFormat="1" applyFont="1" applyFill="1" applyBorder="1" applyAlignment="1" applyProtection="1">
      <alignment horizontal="right"/>
      <protection/>
    </xf>
    <xf numFmtId="168" fontId="16" fillId="4" borderId="0" xfId="0" applyNumberFormat="1" applyFont="1" applyFill="1" applyBorder="1" applyAlignment="1" applyProtection="1">
      <alignment/>
      <protection/>
    </xf>
    <xf numFmtId="168" fontId="16" fillId="4" borderId="0" xfId="0" applyNumberFormat="1" applyFont="1" applyFill="1" applyBorder="1" applyAlignment="1" applyProtection="1">
      <alignment/>
      <protection/>
    </xf>
    <xf numFmtId="0" fontId="10" fillId="4" borderId="15" xfId="0" applyFont="1" applyFill="1" applyBorder="1" applyAlignment="1" applyProtection="1">
      <alignment horizontal="right"/>
      <protection/>
    </xf>
    <xf numFmtId="170" fontId="16" fillId="4" borderId="0" xfId="0" applyNumberFormat="1" applyFont="1" applyFill="1" applyBorder="1" applyAlignment="1" applyProtection="1">
      <alignment horizontal="right"/>
      <protection/>
    </xf>
    <xf numFmtId="0" fontId="10" fillId="4" borderId="19" xfId="0" applyFont="1" applyFill="1" applyBorder="1" applyAlignment="1" applyProtection="1">
      <alignment/>
      <protection/>
    </xf>
    <xf numFmtId="0" fontId="10" fillId="4" borderId="10" xfId="0" applyFont="1" applyFill="1" applyBorder="1" applyAlignment="1" applyProtection="1">
      <alignment/>
      <protection/>
    </xf>
    <xf numFmtId="0" fontId="10" fillId="4" borderId="20" xfId="0" applyFont="1" applyFill="1" applyBorder="1" applyAlignment="1" applyProtection="1">
      <alignment/>
      <protection/>
    </xf>
    <xf numFmtId="0" fontId="23" fillId="0" borderId="0" xfId="0" applyFont="1" applyAlignment="1" applyProtection="1">
      <alignment horizontal="left"/>
      <protection/>
    </xf>
    <xf numFmtId="0" fontId="10" fillId="22" borderId="12" xfId="0" applyFont="1" applyFill="1" applyBorder="1" applyAlignment="1" applyProtection="1">
      <alignment/>
      <protection/>
    </xf>
    <xf numFmtId="0" fontId="10" fillId="22" borderId="13" xfId="0" applyFont="1" applyFill="1" applyBorder="1" applyAlignment="1" applyProtection="1">
      <alignment/>
      <protection/>
    </xf>
    <xf numFmtId="0" fontId="10" fillId="22" borderId="14" xfId="0" applyFont="1" applyFill="1" applyBorder="1" applyAlignment="1" applyProtection="1">
      <alignment/>
      <protection/>
    </xf>
    <xf numFmtId="0" fontId="10" fillId="22" borderId="15" xfId="0" applyFont="1" applyFill="1" applyBorder="1" applyAlignment="1" applyProtection="1">
      <alignment horizontal="left"/>
      <protection/>
    </xf>
    <xf numFmtId="0" fontId="10" fillId="22" borderId="0" xfId="0" applyFont="1" applyFill="1" applyAlignment="1" applyProtection="1">
      <alignment/>
      <protection/>
    </xf>
    <xf numFmtId="168" fontId="16" fillId="22" borderId="0" xfId="0" applyNumberFormat="1" applyFont="1" applyFill="1" applyBorder="1" applyAlignment="1" applyProtection="1">
      <alignment/>
      <protection/>
    </xf>
    <xf numFmtId="168" fontId="16" fillId="22" borderId="17" xfId="0" applyNumberFormat="1" applyFont="1" applyFill="1" applyBorder="1" applyAlignment="1" applyProtection="1">
      <alignment/>
      <protection/>
    </xf>
    <xf numFmtId="170" fontId="16" fillId="22" borderId="0" xfId="0" applyNumberFormat="1" applyFont="1" applyFill="1" applyBorder="1" applyAlignment="1" applyProtection="1">
      <alignment/>
      <protection/>
    </xf>
    <xf numFmtId="170" fontId="16" fillId="22" borderId="17" xfId="0" applyNumberFormat="1" applyFont="1" applyFill="1" applyBorder="1" applyAlignment="1" applyProtection="1">
      <alignment/>
      <protection/>
    </xf>
    <xf numFmtId="3" fontId="16" fillId="22" borderId="0" xfId="0" applyNumberFormat="1" applyFont="1" applyFill="1" applyBorder="1" applyAlignment="1" applyProtection="1">
      <alignment/>
      <protection/>
    </xf>
    <xf numFmtId="3" fontId="16" fillId="22" borderId="17" xfId="0" applyNumberFormat="1" applyFont="1" applyFill="1" applyBorder="1" applyAlignment="1" applyProtection="1">
      <alignment/>
      <protection/>
    </xf>
    <xf numFmtId="4" fontId="16" fillId="22" borderId="0" xfId="0" applyNumberFormat="1" applyFont="1" applyFill="1" applyBorder="1" applyAlignment="1" applyProtection="1">
      <alignment/>
      <protection/>
    </xf>
    <xf numFmtId="4" fontId="16" fillId="22" borderId="17" xfId="0" applyNumberFormat="1" applyFont="1" applyFill="1" applyBorder="1" applyAlignment="1" applyProtection="1">
      <alignment/>
      <protection/>
    </xf>
    <xf numFmtId="0" fontId="10" fillId="0" borderId="0" xfId="0" applyFont="1" applyFill="1" applyAlignment="1" applyProtection="1">
      <alignment/>
      <protection/>
    </xf>
    <xf numFmtId="9" fontId="16" fillId="22" borderId="0" xfId="60" applyFont="1" applyFill="1" applyBorder="1" applyAlignment="1" applyProtection="1">
      <alignment/>
      <protection/>
    </xf>
    <xf numFmtId="9" fontId="16" fillId="22" borderId="17" xfId="60" applyFont="1" applyFill="1" applyBorder="1" applyAlignment="1" applyProtection="1">
      <alignment/>
      <protection/>
    </xf>
    <xf numFmtId="0" fontId="10" fillId="22" borderId="19" xfId="0" applyFont="1" applyFill="1" applyBorder="1" applyAlignment="1" applyProtection="1">
      <alignment/>
      <protection/>
    </xf>
    <xf numFmtId="0" fontId="10" fillId="22" borderId="10" xfId="0" applyFont="1" applyFill="1" applyBorder="1" applyAlignment="1" applyProtection="1">
      <alignment/>
      <protection/>
    </xf>
    <xf numFmtId="0" fontId="10" fillId="22" borderId="20" xfId="0" applyFont="1" applyFill="1" applyBorder="1" applyAlignment="1" applyProtection="1">
      <alignment/>
      <protection/>
    </xf>
    <xf numFmtId="0" fontId="15" fillId="0" borderId="0" xfId="0" applyFont="1" applyFill="1" applyAlignment="1" applyProtection="1">
      <alignment/>
      <protection/>
    </xf>
    <xf numFmtId="0" fontId="13" fillId="0" borderId="0" xfId="0" applyFont="1" applyFill="1" applyBorder="1" applyAlignment="1" applyProtection="1">
      <alignment horizontal="center"/>
      <protection/>
    </xf>
    <xf numFmtId="0" fontId="25" fillId="0" borderId="0" xfId="0" applyFont="1" applyFill="1" applyBorder="1" applyAlignment="1" applyProtection="1">
      <alignment/>
      <protection/>
    </xf>
    <xf numFmtId="0" fontId="26" fillId="0" borderId="0" xfId="0" applyFont="1" applyFill="1" applyBorder="1" applyAlignment="1" applyProtection="1">
      <alignment/>
      <protection/>
    </xf>
    <xf numFmtId="0" fontId="13" fillId="0" borderId="0" xfId="0" applyFont="1" applyFill="1" applyBorder="1" applyAlignment="1" applyProtection="1">
      <alignment horizontal="center" vertical="top"/>
      <protection/>
    </xf>
    <xf numFmtId="0" fontId="27" fillId="0" borderId="0" xfId="0" applyFont="1" applyFill="1" applyBorder="1" applyAlignment="1" applyProtection="1">
      <alignment horizontal="center" vertical="top"/>
      <protection/>
    </xf>
    <xf numFmtId="0" fontId="18" fillId="0" borderId="0" xfId="0" applyFont="1" applyFill="1" applyBorder="1" applyAlignment="1" applyProtection="1">
      <alignment/>
      <protection/>
    </xf>
    <xf numFmtId="0" fontId="16" fillId="0" borderId="0" xfId="0" applyFont="1" applyFill="1" applyBorder="1" applyAlignment="1" applyProtection="1">
      <alignment vertical="top"/>
      <protection/>
    </xf>
    <xf numFmtId="0" fontId="16" fillId="0" borderId="0" xfId="0" applyFont="1" applyFill="1" applyBorder="1" applyAlignment="1" applyProtection="1">
      <alignment/>
      <protection/>
    </xf>
    <xf numFmtId="0" fontId="28" fillId="0" borderId="0" xfId="0" applyFont="1" applyFill="1" applyBorder="1" applyAlignment="1" applyProtection="1">
      <alignment/>
      <protection/>
    </xf>
    <xf numFmtId="0" fontId="29" fillId="0" borderId="0" xfId="0" applyFont="1" applyFill="1" applyBorder="1" applyAlignment="1" applyProtection="1">
      <alignment/>
      <protection/>
    </xf>
    <xf numFmtId="0" fontId="30" fillId="0" borderId="0" xfId="0" applyFont="1" applyFill="1" applyAlignment="1" applyProtection="1">
      <alignment/>
      <protection/>
    </xf>
    <xf numFmtId="0" fontId="16" fillId="0" borderId="12" xfId="0" applyFont="1" applyFill="1" applyBorder="1" applyAlignment="1" applyProtection="1">
      <alignment vertical="top"/>
      <protection/>
    </xf>
    <xf numFmtId="0" fontId="31" fillId="0" borderId="12" xfId="0" applyFont="1" applyFill="1" applyBorder="1" applyAlignment="1" applyProtection="1">
      <alignment horizontal="right" vertical="top"/>
      <protection/>
    </xf>
    <xf numFmtId="0" fontId="10" fillId="0" borderId="14" xfId="0" applyFont="1" applyFill="1" applyBorder="1" applyAlignment="1" applyProtection="1">
      <alignment horizontal="left" vertical="top"/>
      <protection/>
    </xf>
    <xf numFmtId="0" fontId="10" fillId="0" borderId="14" xfId="0" applyFont="1" applyFill="1" applyBorder="1" applyAlignment="1" applyProtection="1">
      <alignment/>
      <protection/>
    </xf>
    <xf numFmtId="0" fontId="16" fillId="0" borderId="15" xfId="0" applyFont="1" applyFill="1" applyBorder="1" applyAlignment="1" applyProtection="1">
      <alignment horizontal="left" vertical="top" indent="1"/>
      <protection/>
    </xf>
    <xf numFmtId="0" fontId="31" fillId="0" borderId="15" xfId="0" applyFont="1" applyFill="1" applyBorder="1" applyAlignment="1" applyProtection="1">
      <alignment horizontal="right" vertical="top"/>
      <protection/>
    </xf>
    <xf numFmtId="0" fontId="10" fillId="0" borderId="17" xfId="0" applyFont="1" applyFill="1" applyBorder="1" applyAlignment="1" applyProtection="1">
      <alignment horizontal="left" vertical="top"/>
      <protection/>
    </xf>
    <xf numFmtId="0" fontId="10" fillId="0" borderId="17" xfId="0" applyFont="1" applyFill="1" applyBorder="1" applyAlignment="1" applyProtection="1">
      <alignment/>
      <protection/>
    </xf>
    <xf numFmtId="0" fontId="17" fillId="0" borderId="15" xfId="0" applyFont="1" applyFill="1" applyBorder="1" applyAlignment="1" applyProtection="1">
      <alignment horizontal="left" vertical="top" indent="2"/>
      <protection/>
    </xf>
    <xf numFmtId="0" fontId="10" fillId="0" borderId="15" xfId="0" applyFont="1" applyFill="1" applyBorder="1" applyAlignment="1" applyProtection="1">
      <alignment horizontal="left" vertical="top" indent="3"/>
      <protection/>
    </xf>
    <xf numFmtId="6" fontId="31" fillId="0" borderId="15" xfId="0" applyNumberFormat="1" applyFont="1" applyFill="1" applyBorder="1" applyAlignment="1" applyProtection="1">
      <alignment horizontal="right" vertical="top"/>
      <protection/>
    </xf>
    <xf numFmtId="0" fontId="10" fillId="0" borderId="21" xfId="0" applyFont="1" applyFill="1" applyBorder="1" applyAlignment="1" applyProtection="1">
      <alignment/>
      <protection/>
    </xf>
    <xf numFmtId="170" fontId="31" fillId="0" borderId="15" xfId="0" applyNumberFormat="1" applyFont="1" applyFill="1" applyBorder="1" applyAlignment="1" applyProtection="1">
      <alignment vertical="top"/>
      <protection/>
    </xf>
    <xf numFmtId="38" fontId="10" fillId="0" borderId="17" xfId="0" applyNumberFormat="1" applyFont="1" applyFill="1" applyBorder="1" applyAlignment="1" applyProtection="1">
      <alignment horizontal="left" vertical="top"/>
      <protection/>
    </xf>
    <xf numFmtId="0" fontId="26" fillId="0" borderId="0" xfId="0" applyFont="1" applyFill="1" applyAlignment="1" applyProtection="1">
      <alignment/>
      <protection/>
    </xf>
    <xf numFmtId="2" fontId="18" fillId="0" borderId="0" xfId="0" applyNumberFormat="1" applyFont="1" applyFill="1" applyBorder="1" applyAlignment="1" applyProtection="1">
      <alignment/>
      <protection/>
    </xf>
    <xf numFmtId="0" fontId="10" fillId="0" borderId="17" xfId="0" applyFont="1" applyFill="1" applyBorder="1" applyAlignment="1" applyProtection="1">
      <alignment vertical="top"/>
      <protection/>
    </xf>
    <xf numFmtId="0" fontId="31" fillId="0" borderId="0" xfId="0" applyFont="1" applyFill="1" applyAlignment="1" applyProtection="1">
      <alignment horizontal="right" vertical="top"/>
      <protection/>
    </xf>
    <xf numFmtId="0" fontId="10" fillId="0" borderId="0" xfId="0" applyFont="1" applyFill="1" applyAlignment="1" applyProtection="1">
      <alignment horizontal="left" vertical="top"/>
      <protection/>
    </xf>
    <xf numFmtId="0" fontId="26" fillId="0" borderId="0" xfId="0" applyFont="1" applyFill="1" applyBorder="1" applyAlignment="1" applyProtection="1">
      <alignment horizontal="left" vertical="top"/>
      <protection/>
    </xf>
    <xf numFmtId="2" fontId="32" fillId="0" borderId="0" xfId="60" applyNumberFormat="1" applyFont="1" applyBorder="1" applyAlignment="1">
      <alignment/>
    </xf>
    <xf numFmtId="0" fontId="26" fillId="0" borderId="0" xfId="0" applyFont="1" applyFill="1" applyBorder="1" applyAlignment="1" applyProtection="1">
      <alignment/>
      <protection/>
    </xf>
    <xf numFmtId="170" fontId="26" fillId="0" borderId="0" xfId="0" applyNumberFormat="1" applyFont="1" applyFill="1" applyBorder="1" applyAlignment="1" applyProtection="1">
      <alignment/>
      <protection/>
    </xf>
    <xf numFmtId="0" fontId="26" fillId="0" borderId="0" xfId="0" applyFont="1" applyFill="1" applyBorder="1" applyAlignment="1" applyProtection="1">
      <alignment vertical="top"/>
      <protection/>
    </xf>
    <xf numFmtId="2" fontId="18" fillId="0" borderId="0" xfId="0" applyNumberFormat="1" applyFont="1" applyFill="1" applyBorder="1" applyAlignment="1" applyProtection="1">
      <alignment horizontal="right" vertical="top"/>
      <protection/>
    </xf>
    <xf numFmtId="170" fontId="31" fillId="0" borderId="15" xfId="0" applyNumberFormat="1" applyFont="1" applyFill="1" applyBorder="1" applyAlignment="1" applyProtection="1">
      <alignment horizontal="right" vertical="top"/>
      <protection/>
    </xf>
    <xf numFmtId="0" fontId="33" fillId="0" borderId="0" xfId="0" applyFont="1" applyFill="1" applyBorder="1" applyAlignment="1" applyProtection="1">
      <alignment horizontal="left"/>
      <protection/>
    </xf>
    <xf numFmtId="0" fontId="26" fillId="0" borderId="0" xfId="0" applyFont="1" applyFill="1" applyBorder="1" applyAlignment="1" applyProtection="1">
      <alignment horizontal="center"/>
      <protection/>
    </xf>
    <xf numFmtId="3" fontId="33" fillId="0" borderId="0" xfId="42" applyNumberFormat="1" applyFont="1" applyFill="1" applyBorder="1" applyAlignment="1" applyProtection="1">
      <alignment horizontal="right" vertical="top"/>
      <protection/>
    </xf>
    <xf numFmtId="171" fontId="33" fillId="0" borderId="0" xfId="42" applyNumberFormat="1" applyFont="1" applyFill="1" applyBorder="1" applyAlignment="1" applyProtection="1">
      <alignment horizontal="right" vertical="top"/>
      <protection/>
    </xf>
    <xf numFmtId="171" fontId="26" fillId="0" borderId="0" xfId="0" applyNumberFormat="1" applyFont="1" applyFill="1" applyBorder="1" applyAlignment="1" applyProtection="1">
      <alignment/>
      <protection/>
    </xf>
    <xf numFmtId="0" fontId="10" fillId="0" borderId="15" xfId="0" applyFont="1" applyFill="1" applyBorder="1" applyAlignment="1" applyProtection="1">
      <alignment horizontal="left" vertical="top"/>
      <protection/>
    </xf>
    <xf numFmtId="172" fontId="31" fillId="0" borderId="15" xfId="0" applyNumberFormat="1" applyFont="1" applyFill="1" applyBorder="1" applyAlignment="1" applyProtection="1">
      <alignment vertical="top"/>
      <protection/>
    </xf>
    <xf numFmtId="0" fontId="16" fillId="0" borderId="15" xfId="0" applyFont="1" applyFill="1" applyBorder="1" applyAlignment="1" applyProtection="1">
      <alignment horizontal="left" vertical="top"/>
      <protection/>
    </xf>
    <xf numFmtId="170" fontId="34" fillId="0" borderId="15" xfId="0" applyNumberFormat="1" applyFont="1" applyFill="1" applyBorder="1" applyAlignment="1" applyProtection="1">
      <alignment horizontal="right" vertical="top"/>
      <protection/>
    </xf>
    <xf numFmtId="170" fontId="30" fillId="0" borderId="17" xfId="0" applyNumberFormat="1" applyFont="1" applyFill="1" applyBorder="1" applyAlignment="1" applyProtection="1">
      <alignment horizontal="left" vertical="top"/>
      <protection/>
    </xf>
    <xf numFmtId="0" fontId="30" fillId="0" borderId="17" xfId="0" applyFont="1" applyFill="1" applyBorder="1" applyAlignment="1" applyProtection="1">
      <alignment/>
      <protection/>
    </xf>
    <xf numFmtId="0" fontId="17" fillId="0" borderId="15" xfId="0" applyFont="1" applyFill="1" applyBorder="1" applyAlignment="1" applyProtection="1">
      <alignment horizontal="left" vertical="top" indent="1"/>
      <protection/>
    </xf>
    <xf numFmtId="0" fontId="10" fillId="0" borderId="15" xfId="0" applyFont="1" applyFill="1" applyBorder="1" applyAlignment="1" applyProtection="1">
      <alignment horizontal="left" vertical="top" indent="2"/>
      <protection/>
    </xf>
    <xf numFmtId="168" fontId="31" fillId="0" borderId="15" xfId="0" applyNumberFormat="1" applyFont="1" applyFill="1" applyBorder="1" applyAlignment="1" applyProtection="1">
      <alignment horizontal="right" vertical="top"/>
      <protection/>
    </xf>
    <xf numFmtId="168" fontId="10" fillId="0" borderId="17" xfId="0" applyNumberFormat="1" applyFont="1" applyFill="1" applyBorder="1" applyAlignment="1" applyProtection="1">
      <alignment horizontal="left" vertical="top"/>
      <protection/>
    </xf>
    <xf numFmtId="0" fontId="10" fillId="0" borderId="17" xfId="0" applyFont="1" applyFill="1" applyBorder="1" applyAlignment="1" applyProtection="1">
      <alignment wrapText="1"/>
      <protection/>
    </xf>
    <xf numFmtId="173" fontId="35" fillId="0" borderId="0" xfId="60" applyNumberFormat="1" applyFont="1" applyBorder="1" applyAlignment="1">
      <alignment horizontal="center"/>
    </xf>
    <xf numFmtId="173" fontId="36" fillId="0" borderId="0" xfId="60" applyNumberFormat="1" applyFont="1" applyBorder="1" applyAlignment="1">
      <alignment horizontal="center"/>
    </xf>
    <xf numFmtId="0" fontId="34" fillId="0" borderId="15" xfId="0" applyFont="1" applyFill="1" applyBorder="1" applyAlignment="1" applyProtection="1">
      <alignment horizontal="right" vertical="top"/>
      <protection/>
    </xf>
    <xf numFmtId="0" fontId="30" fillId="0" borderId="17" xfId="0" applyFont="1" applyFill="1" applyBorder="1" applyAlignment="1" applyProtection="1">
      <alignment horizontal="left" vertical="top"/>
      <protection/>
    </xf>
    <xf numFmtId="0" fontId="33" fillId="0" borderId="0" xfId="0" applyFont="1" applyFill="1" applyBorder="1" applyAlignment="1" applyProtection="1">
      <alignment horizontal="center"/>
      <protection/>
    </xf>
    <xf numFmtId="3" fontId="26" fillId="0" borderId="0" xfId="0" applyNumberFormat="1" applyFont="1" applyFill="1" applyBorder="1" applyAlignment="1" applyProtection="1">
      <alignment horizontal="center"/>
      <protection/>
    </xf>
    <xf numFmtId="0" fontId="28" fillId="0" borderId="0" xfId="0" applyFont="1" applyFill="1" applyBorder="1" applyAlignment="1" applyProtection="1">
      <alignment horizontal="center"/>
      <protection/>
    </xf>
    <xf numFmtId="9" fontId="37" fillId="0" borderId="0" xfId="0" applyNumberFormat="1" applyFont="1" applyFill="1" applyBorder="1" applyAlignment="1" applyProtection="1">
      <alignment horizontal="center"/>
      <protection/>
    </xf>
    <xf numFmtId="0" fontId="37" fillId="0" borderId="0" xfId="0" applyFont="1" applyFill="1" applyBorder="1" applyAlignment="1" applyProtection="1">
      <alignment horizontal="center"/>
      <protection/>
    </xf>
    <xf numFmtId="9" fontId="31" fillId="0" borderId="15" xfId="0" applyNumberFormat="1" applyFont="1" applyFill="1" applyBorder="1" applyAlignment="1" applyProtection="1">
      <alignment vertical="top"/>
      <protection/>
    </xf>
    <xf numFmtId="3" fontId="31" fillId="0" borderId="15" xfId="42" applyNumberFormat="1" applyFont="1" applyFill="1" applyBorder="1" applyAlignment="1" applyProtection="1">
      <alignment horizontal="right" vertical="top"/>
      <protection/>
    </xf>
    <xf numFmtId="170" fontId="10" fillId="0" borderId="17" xfId="60" applyNumberFormat="1" applyFont="1" applyFill="1" applyBorder="1" applyAlignment="1" applyProtection="1">
      <alignment horizontal="left" vertical="top"/>
      <protection/>
    </xf>
    <xf numFmtId="0" fontId="10" fillId="0" borderId="15" xfId="0" applyFont="1" applyFill="1" applyBorder="1" applyAlignment="1" applyProtection="1">
      <alignment vertical="top"/>
      <protection/>
    </xf>
    <xf numFmtId="3" fontId="31" fillId="0" borderId="15" xfId="0" applyNumberFormat="1" applyFont="1" applyFill="1" applyBorder="1" applyAlignment="1" applyProtection="1">
      <alignment horizontal="right" vertical="top"/>
      <protection/>
    </xf>
    <xf numFmtId="3" fontId="26" fillId="0" borderId="0" xfId="0" applyNumberFormat="1" applyFont="1" applyFill="1" applyAlignment="1" applyProtection="1">
      <alignment/>
      <protection/>
    </xf>
    <xf numFmtId="0" fontId="16" fillId="0" borderId="15" xfId="0" applyFont="1" applyBorder="1" applyAlignment="1" applyProtection="1">
      <alignment vertical="top"/>
      <protection/>
    </xf>
    <xf numFmtId="0" fontId="10" fillId="0" borderId="17" xfId="0" applyFont="1" applyBorder="1" applyAlignment="1" applyProtection="1">
      <alignment horizontal="left" vertical="top"/>
      <protection/>
    </xf>
    <xf numFmtId="0" fontId="10" fillId="0" borderId="17" xfId="0" applyFont="1" applyBorder="1" applyAlignment="1" applyProtection="1">
      <alignment/>
      <protection/>
    </xf>
    <xf numFmtId="0" fontId="10" fillId="0" borderId="15" xfId="0" applyFont="1" applyBorder="1" applyAlignment="1" applyProtection="1">
      <alignment horizontal="left" vertical="top" indent="1"/>
      <protection/>
    </xf>
    <xf numFmtId="9" fontId="31" fillId="0" borderId="15" xfId="0" applyNumberFormat="1" applyFont="1" applyFill="1" applyBorder="1" applyAlignment="1" applyProtection="1">
      <alignment vertical="top"/>
      <protection locked="0"/>
    </xf>
    <xf numFmtId="0" fontId="10" fillId="0" borderId="17" xfId="0" applyFont="1" applyBorder="1" applyAlignment="1" applyProtection="1">
      <alignment wrapText="1"/>
      <protection/>
    </xf>
    <xf numFmtId="0" fontId="10" fillId="0" borderId="15" xfId="0" applyFont="1" applyBorder="1" applyAlignment="1" applyProtection="1">
      <alignment vertical="top"/>
      <protection/>
    </xf>
    <xf numFmtId="0" fontId="26" fillId="0" borderId="0" xfId="0" applyFont="1" applyAlignment="1">
      <alignment/>
    </xf>
    <xf numFmtId="0" fontId="16" fillId="0" borderId="15" xfId="0" applyFont="1" applyFill="1" applyBorder="1" applyAlignment="1" applyProtection="1">
      <alignment vertical="top"/>
      <protection/>
    </xf>
    <xf numFmtId="0" fontId="10" fillId="0" borderId="15" xfId="0" applyFont="1" applyFill="1" applyBorder="1" applyAlignment="1" applyProtection="1">
      <alignment horizontal="left" vertical="top" indent="1"/>
      <protection/>
    </xf>
    <xf numFmtId="174" fontId="31" fillId="0" borderId="15" xfId="0" applyNumberFormat="1" applyFont="1" applyFill="1" applyBorder="1" applyAlignment="1" applyProtection="1">
      <alignment horizontal="right" vertical="top"/>
      <protection/>
    </xf>
    <xf numFmtId="3" fontId="34" fillId="0" borderId="15" xfId="0" applyNumberFormat="1" applyFont="1" applyFill="1" applyBorder="1" applyAlignment="1" applyProtection="1">
      <alignment horizontal="right" vertical="top"/>
      <protection/>
    </xf>
    <xf numFmtId="0" fontId="10" fillId="0" borderId="19" xfId="0" applyFont="1" applyFill="1" applyBorder="1" applyAlignment="1" applyProtection="1">
      <alignment horizontal="left" vertical="top" indent="1"/>
      <protection/>
    </xf>
    <xf numFmtId="3" fontId="31" fillId="0" borderId="19" xfId="0" applyNumberFormat="1" applyFont="1" applyFill="1" applyBorder="1" applyAlignment="1" applyProtection="1">
      <alignment horizontal="right" vertical="top"/>
      <protection/>
    </xf>
    <xf numFmtId="0" fontId="10" fillId="0" borderId="20" xfId="0" applyFont="1" applyFill="1" applyBorder="1" applyAlignment="1" applyProtection="1">
      <alignment horizontal="left" vertical="top"/>
      <protection/>
    </xf>
    <xf numFmtId="0" fontId="10" fillId="0" borderId="22" xfId="0" applyFont="1" applyFill="1" applyBorder="1" applyAlignment="1" applyProtection="1">
      <alignment/>
      <protection/>
    </xf>
    <xf numFmtId="0" fontId="10" fillId="0" borderId="0" xfId="0" applyFont="1" applyFill="1" applyBorder="1" applyAlignment="1" applyProtection="1">
      <alignment vertical="top"/>
      <protection/>
    </xf>
    <xf numFmtId="0" fontId="0" fillId="22" borderId="23" xfId="0" applyFill="1" applyBorder="1" applyAlignment="1">
      <alignment vertical="top"/>
    </xf>
    <xf numFmtId="0" fontId="0" fillId="24" borderId="23" xfId="0" applyFill="1" applyBorder="1" applyAlignment="1">
      <alignment vertical="top"/>
    </xf>
    <xf numFmtId="0" fontId="0" fillId="22" borderId="23" xfId="0" applyFill="1" applyBorder="1" applyAlignment="1">
      <alignment vertical="top" wrapText="1"/>
    </xf>
    <xf numFmtId="0" fontId="0" fillId="25" borderId="0" xfId="0" applyFill="1" applyAlignment="1">
      <alignment vertical="top"/>
    </xf>
    <xf numFmtId="0" fontId="0" fillId="22" borderId="23" xfId="0" applyFont="1" applyFill="1" applyBorder="1" applyAlignment="1">
      <alignment vertical="top" wrapText="1"/>
    </xf>
    <xf numFmtId="0" fontId="0" fillId="25" borderId="0" xfId="0" applyFont="1" applyFill="1" applyAlignment="1">
      <alignment horizontal="center" vertical="top"/>
    </xf>
    <xf numFmtId="0" fontId="0" fillId="24" borderId="23" xfId="0" applyFill="1" applyBorder="1" applyAlignment="1">
      <alignment vertical="top" wrapText="1"/>
    </xf>
    <xf numFmtId="0" fontId="0" fillId="11" borderId="23" xfId="0" applyFill="1" applyBorder="1" applyAlignment="1">
      <alignment vertical="top"/>
    </xf>
    <xf numFmtId="0" fontId="0" fillId="11" borderId="23" xfId="0" applyFill="1" applyBorder="1" applyAlignment="1">
      <alignment vertical="top" wrapText="1"/>
    </xf>
    <xf numFmtId="0" fontId="2" fillId="22" borderId="23" xfId="0" applyFont="1" applyFill="1" applyBorder="1" applyAlignment="1">
      <alignment horizontal="center" vertical="top"/>
    </xf>
    <xf numFmtId="0" fontId="0" fillId="22" borderId="23" xfId="0" applyFont="1" applyFill="1" applyBorder="1" applyAlignment="1">
      <alignment horizontal="center" vertical="top"/>
    </xf>
    <xf numFmtId="0" fontId="0" fillId="11" borderId="23" xfId="0" applyFont="1" applyFill="1" applyBorder="1" applyAlignment="1">
      <alignment horizontal="center" vertical="top"/>
    </xf>
    <xf numFmtId="0" fontId="0" fillId="24" borderId="23" xfId="0" applyFont="1" applyFill="1" applyBorder="1" applyAlignment="1">
      <alignment horizontal="center" vertical="top"/>
    </xf>
    <xf numFmtId="0" fontId="0" fillId="0" borderId="0" xfId="0" applyFill="1" applyAlignment="1">
      <alignment horizontal="left" vertical="top"/>
    </xf>
    <xf numFmtId="0" fontId="0" fillId="0" borderId="0" xfId="0" applyFill="1" applyAlignment="1">
      <alignment vertical="top"/>
    </xf>
    <xf numFmtId="0" fontId="7" fillId="25" borderId="0" xfId="0" applyFont="1" applyFill="1" applyAlignment="1">
      <alignment vertical="top"/>
    </xf>
    <xf numFmtId="0" fontId="7" fillId="25" borderId="15" xfId="0" applyFont="1" applyFill="1" applyBorder="1" applyAlignment="1">
      <alignment vertical="top"/>
    </xf>
    <xf numFmtId="0" fontId="7" fillId="25" borderId="0" xfId="0" applyFont="1" applyFill="1" applyBorder="1" applyAlignment="1">
      <alignment vertical="top"/>
    </xf>
    <xf numFmtId="0" fontId="7" fillId="25" borderId="17" xfId="0" applyFont="1" applyFill="1" applyBorder="1" applyAlignment="1">
      <alignment vertical="top"/>
    </xf>
    <xf numFmtId="0" fontId="7" fillId="25" borderId="19" xfId="0" applyFont="1" applyFill="1" applyBorder="1" applyAlignment="1">
      <alignment vertical="top"/>
    </xf>
    <xf numFmtId="0" fontId="7" fillId="25" borderId="10" xfId="0" applyFont="1" applyFill="1" applyBorder="1" applyAlignment="1">
      <alignment vertical="top"/>
    </xf>
    <xf numFmtId="0" fontId="7" fillId="25" borderId="20" xfId="0" applyFont="1" applyFill="1" applyBorder="1" applyAlignment="1">
      <alignment vertical="top"/>
    </xf>
    <xf numFmtId="0" fontId="0" fillId="25" borderId="0" xfId="0" applyFill="1" applyAlignment="1">
      <alignment horizontal="center" vertical="top"/>
    </xf>
    <xf numFmtId="0" fontId="0" fillId="0" borderId="0" xfId="0" applyFill="1" applyAlignment="1">
      <alignment horizontal="center" vertical="top"/>
    </xf>
    <xf numFmtId="0" fontId="0" fillId="22" borderId="23" xfId="0" applyFill="1" applyBorder="1" applyAlignment="1">
      <alignment horizontal="center" vertical="top"/>
    </xf>
    <xf numFmtId="0" fontId="0" fillId="11" borderId="23" xfId="0" applyFill="1" applyBorder="1" applyAlignment="1">
      <alignment horizontal="center" vertical="top"/>
    </xf>
    <xf numFmtId="0" fontId="0" fillId="24" borderId="23" xfId="0" applyFill="1" applyBorder="1" applyAlignment="1">
      <alignment horizontal="center" vertical="top"/>
    </xf>
    <xf numFmtId="0" fontId="0" fillId="25" borderId="0" xfId="0" applyFill="1" applyBorder="1" applyAlignment="1">
      <alignment horizontal="center" vertical="top"/>
    </xf>
    <xf numFmtId="0" fontId="7" fillId="24" borderId="23" xfId="0" applyFont="1" applyFill="1" applyBorder="1" applyAlignment="1">
      <alignment vertical="top"/>
    </xf>
    <xf numFmtId="0" fontId="40" fillId="24" borderId="24" xfId="0" applyFont="1" applyFill="1" applyBorder="1" applyAlignment="1">
      <alignment horizontal="left" vertical="top" wrapText="1"/>
    </xf>
    <xf numFmtId="0" fontId="0" fillId="0" borderId="23" xfId="0" applyFill="1" applyBorder="1" applyAlignment="1">
      <alignment vertical="top"/>
    </xf>
    <xf numFmtId="0" fontId="60" fillId="0" borderId="0" xfId="0" applyFont="1" applyAlignment="1">
      <alignment horizontal="center" wrapText="1"/>
    </xf>
    <xf numFmtId="0" fontId="12" fillId="7" borderId="12" xfId="0" applyFont="1" applyFill="1" applyBorder="1" applyAlignment="1" applyProtection="1">
      <alignment/>
      <protection/>
    </xf>
    <xf numFmtId="0" fontId="17" fillId="7" borderId="13" xfId="0" applyFont="1" applyFill="1" applyBorder="1" applyAlignment="1" applyProtection="1">
      <alignment horizontal="center" wrapText="1"/>
      <protection/>
    </xf>
    <xf numFmtId="0" fontId="10" fillId="7" borderId="15" xfId="0" applyFont="1" applyFill="1" applyBorder="1" applyAlignment="1" applyProtection="1">
      <alignment/>
      <protection/>
    </xf>
    <xf numFmtId="172" fontId="10" fillId="20" borderId="18" xfId="0" applyNumberFormat="1" applyFont="1" applyFill="1" applyBorder="1" applyAlignment="1" applyProtection="1">
      <alignment/>
      <protection locked="0"/>
    </xf>
    <xf numFmtId="183" fontId="10" fillId="20" borderId="25" xfId="0" applyNumberFormat="1" applyFont="1" applyFill="1" applyBorder="1" applyAlignment="1" applyProtection="1">
      <alignment/>
      <protection locked="0"/>
    </xf>
    <xf numFmtId="3" fontId="10" fillId="20" borderId="25" xfId="0" applyNumberFormat="1" applyFont="1" applyFill="1" applyBorder="1" applyAlignment="1" applyProtection="1">
      <alignment/>
      <protection locked="0"/>
    </xf>
    <xf numFmtId="167" fontId="10" fillId="7" borderId="0" xfId="0" applyNumberFormat="1" applyFont="1" applyFill="1" applyBorder="1" applyAlignment="1" applyProtection="1">
      <alignment/>
      <protection locked="0"/>
    </xf>
    <xf numFmtId="0" fontId="12" fillId="7" borderId="15" xfId="0" applyFont="1" applyFill="1" applyBorder="1" applyAlignment="1" applyProtection="1">
      <alignment horizontal="center"/>
      <protection/>
    </xf>
    <xf numFmtId="0" fontId="17" fillId="7" borderId="0" xfId="0" applyFont="1" applyFill="1" applyBorder="1" applyAlignment="1" applyProtection="1">
      <alignment horizontal="center" wrapText="1"/>
      <protection/>
    </xf>
    <xf numFmtId="0" fontId="18" fillId="7" borderId="15" xfId="0" applyFont="1" applyFill="1" applyBorder="1" applyAlignment="1" applyProtection="1">
      <alignment vertical="center"/>
      <protection locked="0"/>
    </xf>
    <xf numFmtId="0" fontId="10" fillId="7" borderId="0" xfId="0" applyFont="1" applyFill="1" applyBorder="1" applyAlignment="1" applyProtection="1">
      <alignment horizontal="center" vertical="center" wrapText="1"/>
      <protection/>
    </xf>
    <xf numFmtId="182" fontId="10" fillId="20" borderId="18" xfId="0" applyNumberFormat="1" applyFont="1" applyFill="1" applyBorder="1" applyAlignment="1" applyProtection="1">
      <alignment/>
      <protection locked="0"/>
    </xf>
    <xf numFmtId="182" fontId="10" fillId="7" borderId="0" xfId="0" applyNumberFormat="1" applyFont="1" applyFill="1" applyBorder="1" applyAlignment="1" applyProtection="1">
      <alignment/>
      <protection/>
    </xf>
    <xf numFmtId="1" fontId="10" fillId="20" borderId="18" xfId="0" applyNumberFormat="1" applyFont="1" applyFill="1" applyBorder="1" applyAlignment="1" applyProtection="1">
      <alignment horizontal="right"/>
      <protection locked="0"/>
    </xf>
    <xf numFmtId="1" fontId="10" fillId="7" borderId="0" xfId="0" applyNumberFormat="1" applyFont="1" applyFill="1" applyBorder="1" applyAlignment="1" applyProtection="1">
      <alignment horizontal="right"/>
      <protection locked="0"/>
    </xf>
    <xf numFmtId="0" fontId="10" fillId="7" borderId="0" xfId="0" applyNumberFormat="1" applyFont="1" applyFill="1" applyBorder="1" applyAlignment="1" applyProtection="1">
      <alignment/>
      <protection locked="0"/>
    </xf>
    <xf numFmtId="0" fontId="10" fillId="7" borderId="0" xfId="0" applyNumberFormat="1" applyFont="1" applyFill="1" applyBorder="1" applyAlignment="1" applyProtection="1">
      <alignment/>
      <protection/>
    </xf>
    <xf numFmtId="180" fontId="10" fillId="7" borderId="10" xfId="0" applyNumberFormat="1" applyFont="1" applyFill="1" applyBorder="1" applyAlignment="1" applyProtection="1">
      <alignment horizontal="right"/>
      <protection/>
    </xf>
    <xf numFmtId="180" fontId="10" fillId="7" borderId="10" xfId="0" applyNumberFormat="1" applyFont="1" applyFill="1" applyBorder="1" applyAlignment="1" applyProtection="1">
      <alignment/>
      <protection/>
    </xf>
    <xf numFmtId="0" fontId="61" fillId="0" borderId="0" xfId="0" applyFont="1" applyAlignment="1" applyProtection="1">
      <alignment/>
      <protection/>
    </xf>
    <xf numFmtId="0" fontId="10" fillId="4" borderId="12" xfId="0" applyFont="1" applyFill="1" applyBorder="1" applyAlignment="1" applyProtection="1">
      <alignment/>
      <protection/>
    </xf>
    <xf numFmtId="0" fontId="17" fillId="4" borderId="13" xfId="0" applyFont="1" applyFill="1" applyBorder="1" applyAlignment="1" applyProtection="1">
      <alignment horizontal="center" wrapText="1"/>
      <protection/>
    </xf>
    <xf numFmtId="0" fontId="10" fillId="4" borderId="14" xfId="0" applyFont="1" applyFill="1" applyBorder="1" applyAlignment="1" applyProtection="1">
      <alignment/>
      <protection/>
    </xf>
    <xf numFmtId="49" fontId="10" fillId="0" borderId="0" xfId="0" applyNumberFormat="1" applyFont="1" applyFill="1" applyAlignment="1" applyProtection="1">
      <alignment/>
      <protection/>
    </xf>
    <xf numFmtId="2" fontId="10" fillId="0" borderId="0" xfId="0" applyNumberFormat="1" applyFont="1" applyFill="1" applyAlignment="1" applyProtection="1">
      <alignment/>
      <protection/>
    </xf>
    <xf numFmtId="0" fontId="12" fillId="4" borderId="15" xfId="0" applyFont="1" applyFill="1" applyBorder="1" applyAlignment="1" applyProtection="1">
      <alignment horizontal="left" indent="2"/>
      <protection/>
    </xf>
    <xf numFmtId="0" fontId="12" fillId="4" borderId="0" xfId="0" applyFont="1" applyFill="1" applyBorder="1" applyAlignment="1" applyProtection="1">
      <alignment/>
      <protection/>
    </xf>
    <xf numFmtId="3" fontId="12" fillId="4" borderId="0" xfId="0" applyNumberFormat="1" applyFont="1" applyFill="1" applyBorder="1" applyAlignment="1" applyProtection="1">
      <alignment/>
      <protection/>
    </xf>
    <xf numFmtId="0" fontId="12" fillId="4" borderId="17" xfId="0" applyFont="1" applyFill="1" applyBorder="1" applyAlignment="1" applyProtection="1">
      <alignment/>
      <protection/>
    </xf>
    <xf numFmtId="0" fontId="12" fillId="0" borderId="0" xfId="0" applyFont="1" applyFill="1" applyAlignment="1" applyProtection="1">
      <alignment/>
      <protection/>
    </xf>
    <xf numFmtId="168" fontId="17" fillId="4" borderId="13" xfId="0" applyNumberFormat="1" applyFont="1" applyFill="1" applyBorder="1" applyAlignment="1" applyProtection="1">
      <alignment/>
      <protection/>
    </xf>
    <xf numFmtId="2" fontId="10" fillId="0" borderId="0" xfId="0" applyNumberFormat="1" applyFont="1" applyAlignment="1" applyProtection="1">
      <alignment/>
      <protection/>
    </xf>
    <xf numFmtId="37" fontId="12" fillId="4" borderId="0" xfId="0" applyNumberFormat="1" applyFont="1" applyFill="1" applyBorder="1" applyAlignment="1" applyProtection="1">
      <alignment/>
      <protection/>
    </xf>
    <xf numFmtId="180" fontId="10" fillId="4" borderId="0" xfId="0" applyNumberFormat="1" applyFont="1" applyFill="1" applyBorder="1" applyAlignment="1" applyProtection="1">
      <alignment/>
      <protection/>
    </xf>
    <xf numFmtId="0" fontId="17" fillId="4" borderId="15" xfId="0" applyFont="1" applyFill="1" applyBorder="1" applyAlignment="1" applyProtection="1">
      <alignment/>
      <protection/>
    </xf>
    <xf numFmtId="168" fontId="17" fillId="4" borderId="0" xfId="0" applyNumberFormat="1" applyFont="1" applyFill="1" applyBorder="1" applyAlignment="1" applyProtection="1">
      <alignment/>
      <protection/>
    </xf>
    <xf numFmtId="0" fontId="62" fillId="4" borderId="15" xfId="0" applyFont="1" applyFill="1" applyBorder="1" applyAlignment="1" applyProtection="1">
      <alignment/>
      <protection/>
    </xf>
    <xf numFmtId="169" fontId="16" fillId="4" borderId="0" xfId="0" applyNumberFormat="1" applyFont="1" applyFill="1" applyBorder="1" applyAlignment="1" applyProtection="1">
      <alignment horizontal="right"/>
      <protection/>
    </xf>
    <xf numFmtId="0" fontId="21" fillId="0" borderId="0" xfId="0" applyFont="1" applyAlignment="1" applyProtection="1">
      <alignment horizontal="left"/>
      <protection/>
    </xf>
    <xf numFmtId="0" fontId="10" fillId="22" borderId="0" xfId="0" applyFont="1" applyFill="1" applyBorder="1" applyAlignment="1" applyProtection="1">
      <alignment/>
      <protection/>
    </xf>
    <xf numFmtId="0" fontId="10" fillId="22" borderId="17" xfId="0" applyFont="1" applyFill="1" applyBorder="1" applyAlignment="1" applyProtection="1">
      <alignment/>
      <protection/>
    </xf>
    <xf numFmtId="2" fontId="10" fillId="22" borderId="15" xfId="0" applyNumberFormat="1" applyFont="1" applyFill="1" applyBorder="1" applyAlignment="1" applyProtection="1">
      <alignment horizontal="left" vertical="center"/>
      <protection/>
    </xf>
    <xf numFmtId="0" fontId="12" fillId="22" borderId="19" xfId="0" applyFont="1" applyFill="1" applyBorder="1" applyAlignment="1" applyProtection="1">
      <alignment/>
      <protection/>
    </xf>
    <xf numFmtId="0" fontId="13" fillId="0" borderId="0" xfId="0" applyFont="1" applyBorder="1" applyAlignment="1" applyProtection="1">
      <alignment horizontal="center"/>
      <protection/>
    </xf>
    <xf numFmtId="0" fontId="13" fillId="0" borderId="0" xfId="0" applyFont="1" applyBorder="1" applyAlignment="1" applyProtection="1">
      <alignment/>
      <protection/>
    </xf>
    <xf numFmtId="0" fontId="10" fillId="0" borderId="0" xfId="0" applyFont="1" applyBorder="1" applyAlignment="1" applyProtection="1">
      <alignment/>
      <protection/>
    </xf>
    <xf numFmtId="0" fontId="16" fillId="0" borderId="0" xfId="0" applyFont="1" applyBorder="1" applyAlignment="1" applyProtection="1">
      <alignment wrapText="1"/>
      <protection/>
    </xf>
    <xf numFmtId="0" fontId="16" fillId="0" borderId="10" xfId="0" applyFont="1" applyFill="1" applyBorder="1" applyAlignment="1" applyProtection="1">
      <alignment/>
      <protection/>
    </xf>
    <xf numFmtId="0" fontId="10" fillId="0" borderId="0" xfId="0" applyFont="1" applyFill="1" applyBorder="1" applyAlignment="1" applyProtection="1">
      <alignment/>
      <protection/>
    </xf>
    <xf numFmtId="0" fontId="16" fillId="0" borderId="24" xfId="0" applyFont="1" applyBorder="1" applyAlignment="1" applyProtection="1">
      <alignment/>
      <protection/>
    </xf>
    <xf numFmtId="0" fontId="10" fillId="0" borderId="12" xfId="0" applyFont="1" applyFill="1" applyBorder="1" applyAlignment="1" applyProtection="1">
      <alignment horizontal="right"/>
      <protection/>
    </xf>
    <xf numFmtId="0" fontId="10" fillId="0" borderId="14" xfId="0" applyFont="1" applyFill="1" applyBorder="1" applyAlignment="1" applyProtection="1">
      <alignment horizontal="left"/>
      <protection/>
    </xf>
    <xf numFmtId="0" fontId="10" fillId="0" borderId="24" xfId="0" applyFont="1" applyFill="1" applyBorder="1" applyAlignment="1" applyProtection="1">
      <alignment/>
      <protection/>
    </xf>
    <xf numFmtId="0" fontId="64" fillId="0" borderId="0" xfId="0" applyFont="1" applyFill="1" applyBorder="1" applyAlignment="1" applyProtection="1">
      <alignment/>
      <protection/>
    </xf>
    <xf numFmtId="0" fontId="17" fillId="0" borderId="21" xfId="0" applyFont="1" applyFill="1" applyBorder="1" applyAlignment="1" applyProtection="1">
      <alignment horizontal="left" wrapText="1" indent="1"/>
      <protection/>
    </xf>
    <xf numFmtId="0" fontId="10" fillId="0" borderId="15" xfId="0" applyFont="1" applyFill="1" applyBorder="1" applyAlignment="1" applyProtection="1">
      <alignment horizontal="right"/>
      <protection/>
    </xf>
    <xf numFmtId="0" fontId="10" fillId="0" borderId="17" xfId="0" applyFont="1" applyFill="1" applyBorder="1" applyAlignment="1" applyProtection="1">
      <alignment horizontal="left"/>
      <protection/>
    </xf>
    <xf numFmtId="0" fontId="10" fillId="0" borderId="21" xfId="0" applyFont="1" applyFill="1" applyBorder="1" applyAlignment="1" applyProtection="1">
      <alignment horizontal="left" indent="2"/>
      <protection/>
    </xf>
    <xf numFmtId="180" fontId="10" fillId="0" borderId="15" xfId="0" applyNumberFormat="1" applyFont="1" applyFill="1" applyBorder="1" applyAlignment="1" applyProtection="1">
      <alignment horizontal="right"/>
      <protection/>
    </xf>
    <xf numFmtId="0" fontId="64" fillId="0" borderId="0" xfId="0" applyFont="1" applyFill="1" applyAlignment="1" applyProtection="1">
      <alignment/>
      <protection/>
    </xf>
    <xf numFmtId="0" fontId="10" fillId="0" borderId="21" xfId="0" applyFont="1" applyFill="1" applyBorder="1" applyAlignment="1" applyProtection="1">
      <alignment horizontal="left" wrapText="1" indent="2"/>
      <protection/>
    </xf>
    <xf numFmtId="3" fontId="10" fillId="0" borderId="15" xfId="42" applyNumberFormat="1" applyFont="1" applyFill="1" applyBorder="1" applyAlignment="1" applyProtection="1">
      <alignment horizontal="right"/>
      <protection/>
    </xf>
    <xf numFmtId="0" fontId="10" fillId="0" borderId="21" xfId="0" applyFont="1" applyBorder="1" applyAlignment="1" applyProtection="1">
      <alignment/>
      <protection/>
    </xf>
    <xf numFmtId="0" fontId="65" fillId="0" borderId="0" xfId="0" applyFont="1" applyFill="1" applyBorder="1" applyAlignment="1" applyProtection="1">
      <alignment/>
      <protection/>
    </xf>
    <xf numFmtId="0" fontId="65" fillId="0" borderId="0" xfId="0" applyFont="1" applyFill="1" applyAlignment="1" applyProtection="1">
      <alignment/>
      <protection/>
    </xf>
    <xf numFmtId="3" fontId="65" fillId="0" borderId="0" xfId="0" applyNumberFormat="1" applyFont="1" applyFill="1" applyAlignment="1" applyProtection="1">
      <alignment/>
      <protection/>
    </xf>
    <xf numFmtId="179" fontId="65" fillId="0" borderId="0" xfId="42" applyNumberFormat="1" applyFont="1" applyFill="1" applyBorder="1" applyAlignment="1" applyProtection="1">
      <alignment/>
      <protection/>
    </xf>
    <xf numFmtId="3" fontId="65" fillId="0" borderId="0" xfId="0" applyNumberFormat="1" applyFont="1" applyFill="1" applyBorder="1" applyAlignment="1" applyProtection="1">
      <alignment/>
      <protection/>
    </xf>
    <xf numFmtId="179" fontId="65" fillId="0" borderId="0" xfId="0" applyNumberFormat="1" applyFont="1" applyFill="1" applyBorder="1" applyAlignment="1" applyProtection="1">
      <alignment/>
      <protection/>
    </xf>
    <xf numFmtId="185" fontId="65" fillId="0" borderId="0" xfId="0" applyNumberFormat="1" applyFont="1" applyFill="1" applyBorder="1" applyAlignment="1" applyProtection="1">
      <alignment/>
      <protection/>
    </xf>
    <xf numFmtId="179" fontId="65" fillId="0" borderId="0" xfId="0" applyNumberFormat="1" applyFont="1" applyFill="1" applyAlignment="1" applyProtection="1">
      <alignment/>
      <protection/>
    </xf>
    <xf numFmtId="0" fontId="66" fillId="0" borderId="0" xfId="0" applyFont="1" applyFill="1" applyAlignment="1" applyProtection="1">
      <alignment/>
      <protection/>
    </xf>
    <xf numFmtId="3" fontId="10" fillId="0" borderId="15" xfId="0" applyNumberFormat="1" applyFont="1" applyFill="1" applyBorder="1" applyAlignment="1" applyProtection="1">
      <alignment horizontal="right"/>
      <protection/>
    </xf>
    <xf numFmtId="0" fontId="17" fillId="0" borderId="21" xfId="0" applyFont="1" applyFill="1" applyBorder="1" applyAlignment="1" applyProtection="1">
      <alignment horizontal="left" indent="1"/>
      <protection/>
    </xf>
    <xf numFmtId="0" fontId="67" fillId="0" borderId="0" xfId="0" applyFont="1" applyFill="1" applyBorder="1" applyAlignment="1" applyProtection="1">
      <alignment/>
      <protection/>
    </xf>
    <xf numFmtId="181" fontId="66" fillId="0" borderId="0" xfId="0" applyNumberFormat="1" applyFont="1" applyFill="1" applyAlignment="1" applyProtection="1">
      <alignment/>
      <protection/>
    </xf>
    <xf numFmtId="181" fontId="65" fillId="0" borderId="0" xfId="0" applyNumberFormat="1" applyFont="1" applyFill="1" applyAlignment="1" applyProtection="1">
      <alignment/>
      <protection/>
    </xf>
    <xf numFmtId="0" fontId="10" fillId="0" borderId="21" xfId="0" applyFont="1" applyBorder="1" applyAlignment="1" applyProtection="1">
      <alignment horizontal="left" indent="3"/>
      <protection/>
    </xf>
    <xf numFmtId="1" fontId="65" fillId="0" borderId="0" xfId="0" applyNumberFormat="1" applyFont="1" applyFill="1" applyBorder="1" applyAlignment="1" applyProtection="1">
      <alignment/>
      <protection/>
    </xf>
    <xf numFmtId="3" fontId="65" fillId="0" borderId="0" xfId="0" applyNumberFormat="1" applyFont="1" applyFill="1" applyAlignment="1" applyProtection="1">
      <alignment horizontal="right"/>
      <protection/>
    </xf>
    <xf numFmtId="0" fontId="64" fillId="0" borderId="0" xfId="0" applyFont="1" applyBorder="1" applyAlignment="1" applyProtection="1">
      <alignment/>
      <protection/>
    </xf>
    <xf numFmtId="0" fontId="68" fillId="0" borderId="0" xfId="0" applyFont="1" applyAlignment="1" applyProtection="1">
      <alignment/>
      <protection/>
    </xf>
    <xf numFmtId="181" fontId="68" fillId="0" borderId="0" xfId="0" applyNumberFormat="1" applyFont="1" applyAlignment="1" applyProtection="1">
      <alignment/>
      <protection/>
    </xf>
    <xf numFmtId="181" fontId="69" fillId="0" borderId="0" xfId="0" applyNumberFormat="1" applyFont="1" applyAlignment="1" applyProtection="1">
      <alignment/>
      <protection/>
    </xf>
    <xf numFmtId="0" fontId="18" fillId="0" borderId="0" xfId="0" applyFont="1" applyBorder="1" applyAlignment="1" applyProtection="1">
      <alignment/>
      <protection/>
    </xf>
    <xf numFmtId="0" fontId="10" fillId="0" borderId="21" xfId="0" applyFont="1" applyFill="1" applyBorder="1" applyAlignment="1" applyProtection="1">
      <alignment horizontal="left" indent="3"/>
      <protection/>
    </xf>
    <xf numFmtId="185" fontId="10" fillId="0" borderId="15" xfId="0" applyNumberFormat="1" applyFont="1" applyFill="1" applyBorder="1" applyAlignment="1" applyProtection="1">
      <alignment horizontal="right"/>
      <protection/>
    </xf>
    <xf numFmtId="38" fontId="10" fillId="0" borderId="17" xfId="0" applyNumberFormat="1" applyFont="1" applyFill="1" applyBorder="1" applyAlignment="1" applyProtection="1">
      <alignment horizontal="left"/>
      <protection/>
    </xf>
    <xf numFmtId="185" fontId="10" fillId="0" borderId="15" xfId="0" applyNumberFormat="1" applyFont="1" applyFill="1" applyBorder="1" applyAlignment="1" applyProtection="1">
      <alignment/>
      <protection/>
    </xf>
    <xf numFmtId="0" fontId="16" fillId="0" borderId="21" xfId="0" applyFont="1" applyBorder="1" applyAlignment="1" applyProtection="1">
      <alignment horizontal="left"/>
      <protection/>
    </xf>
    <xf numFmtId="170" fontId="10" fillId="0" borderId="15" xfId="0" applyNumberFormat="1" applyFont="1" applyFill="1" applyBorder="1" applyAlignment="1" applyProtection="1">
      <alignment horizontal="right"/>
      <protection/>
    </xf>
    <xf numFmtId="170" fontId="10" fillId="0" borderId="17" xfId="0" applyNumberFormat="1" applyFont="1" applyFill="1" applyBorder="1" applyAlignment="1" applyProtection="1">
      <alignment horizontal="left"/>
      <protection/>
    </xf>
    <xf numFmtId="0" fontId="10" fillId="0" borderId="21" xfId="0" applyFont="1" applyBorder="1" applyAlignment="1" applyProtection="1">
      <alignment horizontal="left" indent="2"/>
      <protection/>
    </xf>
    <xf numFmtId="168" fontId="10" fillId="0" borderId="15" xfId="0" applyNumberFormat="1" applyFont="1" applyFill="1" applyBorder="1" applyAlignment="1" applyProtection="1">
      <alignment horizontal="right"/>
      <protection/>
    </xf>
    <xf numFmtId="0" fontId="10" fillId="0" borderId="21" xfId="0" applyFont="1" applyBorder="1" applyAlignment="1" applyProtection="1">
      <alignment horizontal="left"/>
      <protection/>
    </xf>
    <xf numFmtId="168" fontId="10" fillId="0" borderId="17" xfId="0" applyNumberFormat="1" applyFont="1" applyFill="1" applyBorder="1" applyAlignment="1" applyProtection="1">
      <alignment horizontal="left"/>
      <protection/>
    </xf>
    <xf numFmtId="1" fontId="10" fillId="0" borderId="15" xfId="60" applyNumberFormat="1" applyFont="1" applyFill="1" applyBorder="1" applyAlignment="1" applyProtection="1">
      <alignment horizontal="right"/>
      <protection/>
    </xf>
    <xf numFmtId="170" fontId="10" fillId="0" borderId="17" xfId="60" applyNumberFormat="1" applyFont="1" applyFill="1" applyBorder="1" applyAlignment="1" applyProtection="1">
      <alignment horizontal="left"/>
      <protection/>
    </xf>
    <xf numFmtId="179" fontId="10" fillId="0" borderId="15" xfId="42" applyNumberFormat="1" applyFont="1" applyFill="1" applyBorder="1" applyAlignment="1" applyProtection="1">
      <alignment horizontal="right"/>
      <protection/>
    </xf>
    <xf numFmtId="0" fontId="17" fillId="0" borderId="21" xfId="0" applyFont="1" applyBorder="1" applyAlignment="1" applyProtection="1">
      <alignment horizontal="left" indent="1"/>
      <protection/>
    </xf>
    <xf numFmtId="2" fontId="10" fillId="0" borderId="15" xfId="42" applyNumberFormat="1" applyFont="1" applyFill="1" applyBorder="1" applyAlignment="1" applyProtection="1">
      <alignment horizontal="right"/>
      <protection/>
    </xf>
    <xf numFmtId="0" fontId="16" fillId="0" borderId="21" xfId="0" applyFont="1" applyBorder="1" applyAlignment="1" applyProtection="1">
      <alignment/>
      <protection/>
    </xf>
    <xf numFmtId="0" fontId="10" fillId="0" borderId="21" xfId="0" applyFont="1" applyBorder="1" applyAlignment="1" applyProtection="1">
      <alignment horizontal="left" vertical="top" indent="1"/>
      <protection/>
    </xf>
    <xf numFmtId="9" fontId="10" fillId="0" borderId="15" xfId="0" applyNumberFormat="1" applyFont="1" applyFill="1" applyBorder="1" applyAlignment="1" applyProtection="1">
      <alignment vertical="top"/>
      <protection locked="0"/>
    </xf>
    <xf numFmtId="0" fontId="10" fillId="0" borderId="21" xfId="0" applyFont="1" applyFill="1" applyBorder="1" applyAlignment="1" applyProtection="1">
      <alignment wrapText="1"/>
      <protection/>
    </xf>
    <xf numFmtId="0" fontId="10" fillId="0" borderId="0" xfId="0" applyFont="1" applyFill="1" applyBorder="1" applyAlignment="1" applyProtection="1">
      <alignment horizontal="right"/>
      <protection/>
    </xf>
    <xf numFmtId="0" fontId="10" fillId="0" borderId="0" xfId="0" applyFont="1" applyBorder="1" applyAlignment="1" applyProtection="1">
      <alignment/>
      <protection/>
    </xf>
    <xf numFmtId="0" fontId="16" fillId="0" borderId="21" xfId="0" applyFont="1" applyFill="1" applyBorder="1" applyAlignment="1" applyProtection="1">
      <alignment/>
      <protection/>
    </xf>
    <xf numFmtId="0" fontId="10" fillId="0" borderId="21" xfId="0" applyFont="1" applyFill="1" applyBorder="1" applyAlignment="1" applyProtection="1">
      <alignment horizontal="left" indent="1"/>
      <protection/>
    </xf>
    <xf numFmtId="3" fontId="10" fillId="0" borderId="0" xfId="0" applyNumberFormat="1" applyFont="1" applyFill="1" applyBorder="1" applyAlignment="1" applyProtection="1">
      <alignment horizontal="right"/>
      <protection/>
    </xf>
    <xf numFmtId="0" fontId="10" fillId="0" borderId="22" xfId="0" applyFont="1" applyFill="1" applyBorder="1" applyAlignment="1" applyProtection="1">
      <alignment horizontal="left" indent="1"/>
      <protection/>
    </xf>
    <xf numFmtId="3" fontId="10" fillId="0" borderId="10" xfId="0" applyNumberFormat="1" applyFont="1" applyFill="1" applyBorder="1" applyAlignment="1" applyProtection="1">
      <alignment horizontal="right"/>
      <protection/>
    </xf>
    <xf numFmtId="0" fontId="10" fillId="0" borderId="20" xfId="0" applyFont="1" applyFill="1" applyBorder="1" applyAlignment="1" applyProtection="1">
      <alignment horizontal="left"/>
      <protection/>
    </xf>
    <xf numFmtId="0" fontId="10" fillId="0" borderId="0" xfId="0" applyFont="1" applyFill="1" applyAlignment="1" applyProtection="1">
      <alignment horizontal="right"/>
      <protection/>
    </xf>
    <xf numFmtId="0" fontId="10" fillId="0" borderId="0" xfId="0" applyFont="1" applyFill="1" applyAlignment="1" applyProtection="1">
      <alignment horizontal="left"/>
      <protection/>
    </xf>
    <xf numFmtId="0" fontId="10" fillId="0" borderId="0" xfId="0" applyFont="1" applyFill="1" applyBorder="1" applyAlignment="1" applyProtection="1">
      <alignment wrapText="1"/>
      <protection/>
    </xf>
    <xf numFmtId="0" fontId="70" fillId="0" borderId="0" xfId="54" applyFont="1" applyFill="1" applyAlignment="1" applyProtection="1">
      <alignment/>
      <protection/>
    </xf>
    <xf numFmtId="0" fontId="0" fillId="0" borderId="0" xfId="0" applyFill="1" applyAlignment="1">
      <alignment/>
    </xf>
    <xf numFmtId="0" fontId="0" fillId="25" borderId="0" xfId="0" applyFont="1" applyFill="1" applyAlignment="1">
      <alignment vertical="top"/>
    </xf>
    <xf numFmtId="0" fontId="71" fillId="24" borderId="23" xfId="0" applyFont="1" applyFill="1" applyBorder="1" applyAlignment="1">
      <alignment horizontal="left" vertical="top"/>
    </xf>
    <xf numFmtId="0" fontId="0" fillId="0" borderId="0" xfId="0" applyFont="1" applyFill="1" applyAlignment="1">
      <alignment horizontal="center" vertical="top"/>
    </xf>
    <xf numFmtId="0" fontId="0" fillId="0" borderId="23" xfId="0" applyFill="1" applyBorder="1" applyAlignment="1">
      <alignment vertical="top" wrapText="1"/>
    </xf>
    <xf numFmtId="0" fontId="2" fillId="20" borderId="23" xfId="0" applyFont="1" applyFill="1" applyBorder="1" applyAlignment="1">
      <alignment horizontal="left" vertical="top" wrapText="1"/>
    </xf>
    <xf numFmtId="0" fontId="0" fillId="25" borderId="0" xfId="0" applyFont="1" applyFill="1" applyAlignment="1">
      <alignment horizontal="center" vertical="top" wrapText="1"/>
    </xf>
    <xf numFmtId="0" fontId="72" fillId="0" borderId="0" xfId="0" applyFont="1" applyAlignment="1">
      <alignment/>
    </xf>
    <xf numFmtId="0" fontId="0" fillId="0" borderId="0" xfId="0" applyFont="1" applyAlignment="1">
      <alignment/>
    </xf>
    <xf numFmtId="0" fontId="39" fillId="0" borderId="0" xfId="0" applyFont="1" applyAlignment="1">
      <alignment/>
    </xf>
    <xf numFmtId="0" fontId="39" fillId="25" borderId="23" xfId="0" applyFont="1" applyFill="1" applyBorder="1" applyAlignment="1">
      <alignment vertical="center" wrapText="1"/>
    </xf>
    <xf numFmtId="0" fontId="39" fillId="25" borderId="26" xfId="0" applyFont="1" applyFill="1" applyBorder="1" applyAlignment="1">
      <alignment vertical="center" wrapText="1"/>
    </xf>
    <xf numFmtId="0" fontId="39" fillId="25" borderId="27" xfId="0" applyFont="1" applyFill="1" applyBorder="1" applyAlignment="1">
      <alignment vertical="center" wrapText="1"/>
    </xf>
    <xf numFmtId="0" fontId="39" fillId="0" borderId="19" xfId="0" applyFont="1" applyBorder="1" applyAlignment="1">
      <alignment horizontal="right" vertical="center" wrapText="1"/>
    </xf>
    <xf numFmtId="0" fontId="39" fillId="25" borderId="27" xfId="0" applyFont="1" applyFill="1" applyBorder="1" applyAlignment="1">
      <alignment horizontal="right" vertical="center" wrapText="1"/>
    </xf>
    <xf numFmtId="0" fontId="39" fillId="25" borderId="28" xfId="0" applyFont="1" applyFill="1" applyBorder="1" applyAlignment="1">
      <alignment horizontal="center" vertical="center" wrapText="1"/>
    </xf>
    <xf numFmtId="0" fontId="73" fillId="25" borderId="23" xfId="0" applyFont="1" applyFill="1" applyBorder="1" applyAlignment="1">
      <alignment vertical="center" wrapText="1"/>
    </xf>
    <xf numFmtId="0" fontId="73" fillId="25" borderId="29" xfId="0" applyFont="1" applyFill="1" applyBorder="1" applyAlignment="1">
      <alignment horizontal="center" vertical="center" wrapText="1"/>
    </xf>
    <xf numFmtId="0" fontId="74" fillId="25" borderId="27" xfId="0" applyFont="1" applyFill="1" applyBorder="1" applyAlignment="1">
      <alignment vertical="center" wrapText="1"/>
    </xf>
    <xf numFmtId="0" fontId="73" fillId="25" borderId="28" xfId="0" applyFont="1" applyFill="1" applyBorder="1" applyAlignment="1">
      <alignment horizontal="center" vertical="center" wrapText="1"/>
    </xf>
    <xf numFmtId="0" fontId="39" fillId="0" borderId="23"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39" fillId="0" borderId="28" xfId="0" applyFont="1" applyBorder="1" applyAlignment="1">
      <alignment horizontal="center" vertical="center" wrapText="1"/>
    </xf>
    <xf numFmtId="0" fontId="39" fillId="25" borderId="22" xfId="0" applyFont="1" applyFill="1" applyBorder="1" applyAlignment="1">
      <alignment vertical="center" wrapText="1"/>
    </xf>
    <xf numFmtId="0" fontId="39" fillId="25" borderId="19" xfId="0" applyFont="1" applyFill="1" applyBorder="1" applyAlignment="1">
      <alignment vertical="center" wrapText="1"/>
    </xf>
    <xf numFmtId="0" fontId="3" fillId="25" borderId="19" xfId="0" applyFont="1" applyFill="1" applyBorder="1" applyAlignment="1">
      <alignment vertical="center" wrapText="1"/>
    </xf>
    <xf numFmtId="0" fontId="39" fillId="25" borderId="29" xfId="0" applyFont="1" applyFill="1" applyBorder="1" applyAlignment="1">
      <alignment horizontal="center" vertical="center" wrapText="1"/>
    </xf>
    <xf numFmtId="0" fontId="39" fillId="0" borderId="12" xfId="0" applyFont="1" applyBorder="1" applyAlignment="1">
      <alignment vertical="center" wrapText="1"/>
    </xf>
    <xf numFmtId="0" fontId="39" fillId="0" borderId="15" xfId="0" applyFont="1" applyBorder="1" applyAlignment="1">
      <alignment horizontal="right" vertical="center" wrapText="1"/>
    </xf>
    <xf numFmtId="0" fontId="39" fillId="0" borderId="22" xfId="0" applyFont="1" applyBorder="1" applyAlignment="1">
      <alignment vertical="center" wrapText="1"/>
    </xf>
    <xf numFmtId="0" fontId="39" fillId="0" borderId="19" xfId="0" applyFont="1" applyBorder="1" applyAlignment="1">
      <alignment vertical="center" wrapText="1"/>
    </xf>
    <xf numFmtId="0" fontId="39" fillId="0" borderId="29" xfId="0" applyFont="1" applyBorder="1" applyAlignment="1">
      <alignment horizontal="center" vertical="center" wrapText="1"/>
    </xf>
    <xf numFmtId="0" fontId="74" fillId="25" borderId="23" xfId="0" applyFont="1" applyFill="1" applyBorder="1" applyAlignment="1">
      <alignment vertical="center" wrapText="1"/>
    </xf>
    <xf numFmtId="0" fontId="39" fillId="0" borderId="0" xfId="0" applyFont="1" applyAlignment="1">
      <alignment/>
    </xf>
    <xf numFmtId="0" fontId="6" fillId="20" borderId="30" xfId="0" applyFont="1" applyFill="1" applyBorder="1" applyAlignment="1">
      <alignment vertical="center" wrapText="1"/>
    </xf>
    <xf numFmtId="0" fontId="6" fillId="20" borderId="31" xfId="0" applyFont="1" applyFill="1" applyBorder="1" applyAlignment="1">
      <alignment horizontal="center" vertical="center" wrapText="1"/>
    </xf>
    <xf numFmtId="0" fontId="6" fillId="20" borderId="13" xfId="0" applyFont="1" applyFill="1" applyBorder="1" applyAlignment="1">
      <alignment vertical="center" wrapText="1"/>
    </xf>
    <xf numFmtId="0" fontId="6" fillId="20" borderId="30" xfId="0" applyFont="1" applyFill="1" applyBorder="1" applyAlignment="1">
      <alignment horizontal="right" vertical="center" wrapText="1"/>
    </xf>
    <xf numFmtId="0" fontId="6" fillId="20" borderId="10" xfId="0" applyFont="1" applyFill="1" applyBorder="1" applyAlignment="1">
      <alignment vertical="center" wrapText="1"/>
    </xf>
    <xf numFmtId="0" fontId="6" fillId="20" borderId="10" xfId="0" applyFont="1" applyFill="1" applyBorder="1" applyAlignment="1">
      <alignment horizontal="right" vertical="center" wrapText="1"/>
    </xf>
    <xf numFmtId="0" fontId="6" fillId="20" borderId="11" xfId="0" applyFont="1" applyFill="1" applyBorder="1" applyAlignment="1">
      <alignment horizontal="center" vertical="center" wrapText="1"/>
    </xf>
    <xf numFmtId="0" fontId="3" fillId="8" borderId="32" xfId="0" applyFont="1" applyFill="1" applyBorder="1" applyAlignment="1">
      <alignment vertical="center" wrapText="1"/>
    </xf>
    <xf numFmtId="0" fontId="3" fillId="8" borderId="33" xfId="0" applyFont="1" applyFill="1" applyBorder="1" applyAlignment="1">
      <alignment vertical="center" wrapText="1"/>
    </xf>
    <xf numFmtId="0" fontId="3" fillId="8" borderId="34" xfId="0" applyFont="1" applyFill="1" applyBorder="1" applyAlignment="1">
      <alignment horizontal="center" vertical="center" wrapText="1"/>
    </xf>
    <xf numFmtId="0" fontId="39" fillId="25" borderId="26" xfId="0" applyFont="1" applyFill="1" applyBorder="1" applyAlignment="1">
      <alignment vertical="top" wrapText="1"/>
    </xf>
    <xf numFmtId="0" fontId="3" fillId="8" borderId="33" xfId="0" applyFont="1" applyFill="1" applyBorder="1" applyAlignment="1">
      <alignment vertical="top" wrapText="1"/>
    </xf>
    <xf numFmtId="0" fontId="39" fillId="0" borderId="26" xfId="0" applyFont="1" applyBorder="1" applyAlignment="1">
      <alignment vertical="top" wrapText="1"/>
    </xf>
    <xf numFmtId="0" fontId="39" fillId="25" borderId="20" xfId="0" applyFont="1" applyFill="1" applyBorder="1" applyAlignment="1">
      <alignment vertical="top" wrapText="1"/>
    </xf>
    <xf numFmtId="0" fontId="6" fillId="20" borderId="13" xfId="0" applyFont="1" applyFill="1" applyBorder="1" applyAlignment="1">
      <alignment vertical="top" wrapText="1"/>
    </xf>
    <xf numFmtId="0" fontId="39" fillId="0" borderId="0" xfId="0" applyFont="1" applyAlignment="1">
      <alignment vertical="top"/>
    </xf>
    <xf numFmtId="0" fontId="72" fillId="0" borderId="0" xfId="0" applyFont="1" applyAlignment="1">
      <alignment vertical="top"/>
    </xf>
    <xf numFmtId="0" fontId="39" fillId="0" borderId="27" xfId="0" applyFont="1" applyBorder="1" applyAlignment="1">
      <alignment/>
    </xf>
    <xf numFmtId="0" fontId="39" fillId="0" borderId="30" xfId="0" applyFont="1" applyBorder="1" applyAlignment="1">
      <alignment/>
    </xf>
    <xf numFmtId="0" fontId="39" fillId="25" borderId="15" xfId="0" applyFont="1" applyFill="1" applyBorder="1" applyAlignment="1">
      <alignment vertical="center" wrapText="1"/>
    </xf>
    <xf numFmtId="0" fontId="39" fillId="20" borderId="27" xfId="0" applyFont="1" applyFill="1" applyBorder="1" applyAlignment="1">
      <alignment horizontal="right" vertical="center" wrapText="1"/>
    </xf>
    <xf numFmtId="0" fontId="73" fillId="25" borderId="19" xfId="0" applyFont="1" applyFill="1" applyBorder="1" applyAlignment="1">
      <alignment vertical="center" wrapText="1"/>
    </xf>
    <xf numFmtId="0" fontId="74" fillId="25" borderId="19" xfId="0" applyFont="1" applyFill="1" applyBorder="1" applyAlignment="1">
      <alignment vertical="center" wrapText="1"/>
    </xf>
    <xf numFmtId="0" fontId="74" fillId="25" borderId="15" xfId="0" applyFont="1" applyFill="1" applyBorder="1" applyAlignment="1">
      <alignment vertical="center" wrapText="1"/>
    </xf>
    <xf numFmtId="0" fontId="39" fillId="0" borderId="15" xfId="0" applyFont="1" applyBorder="1" applyAlignment="1">
      <alignment vertical="center" wrapText="1"/>
    </xf>
    <xf numFmtId="0" fontId="6" fillId="20" borderId="15" xfId="0" applyFont="1" applyFill="1" applyBorder="1" applyAlignment="1">
      <alignment vertical="center" wrapText="1"/>
    </xf>
    <xf numFmtId="0" fontId="5" fillId="20" borderId="0" xfId="0" applyFont="1" applyFill="1" applyBorder="1" applyAlignment="1">
      <alignment vertical="top" wrapText="1"/>
    </xf>
    <xf numFmtId="0" fontId="0" fillId="0" borderId="0" xfId="0" applyFont="1" applyFill="1" applyAlignment="1">
      <alignment/>
    </xf>
    <xf numFmtId="0" fontId="0" fillId="25" borderId="0" xfId="0" applyFont="1" applyFill="1" applyAlignment="1">
      <alignment horizontal="center" vertical="center"/>
    </xf>
    <xf numFmtId="0" fontId="0" fillId="21" borderId="0" xfId="0" applyFill="1" applyAlignment="1">
      <alignment horizontal="center" vertical="top"/>
    </xf>
    <xf numFmtId="0" fontId="3" fillId="25" borderId="23" xfId="0" applyFont="1" applyFill="1" applyBorder="1" applyAlignment="1">
      <alignment vertical="center" wrapText="1"/>
    </xf>
    <xf numFmtId="0" fontId="93" fillId="18" borderId="0" xfId="0" applyFont="1" applyFill="1" applyBorder="1" applyAlignment="1">
      <alignment/>
    </xf>
    <xf numFmtId="0" fontId="94" fillId="18" borderId="0" xfId="0" applyFont="1" applyFill="1" applyBorder="1" applyAlignment="1">
      <alignment/>
    </xf>
    <xf numFmtId="0" fontId="81" fillId="18" borderId="0" xfId="0" applyFont="1" applyFill="1" applyBorder="1" applyAlignment="1">
      <alignment/>
    </xf>
    <xf numFmtId="0" fontId="7" fillId="18" borderId="0" xfId="0" applyFont="1" applyFill="1" applyBorder="1" applyAlignment="1">
      <alignment/>
    </xf>
    <xf numFmtId="0" fontId="7" fillId="18" borderId="0" xfId="0" applyFont="1" applyFill="1" applyAlignment="1">
      <alignment/>
    </xf>
    <xf numFmtId="0" fontId="95" fillId="18" borderId="0" xfId="0" applyFont="1" applyFill="1" applyBorder="1" applyAlignment="1">
      <alignment/>
    </xf>
    <xf numFmtId="0" fontId="7" fillId="18" borderId="0" xfId="0" applyFont="1" applyFill="1" applyAlignment="1">
      <alignment/>
    </xf>
    <xf numFmtId="0" fontId="94" fillId="18" borderId="0" xfId="0" applyFont="1" applyFill="1" applyBorder="1" applyAlignment="1">
      <alignment wrapText="1"/>
    </xf>
    <xf numFmtId="0" fontId="40" fillId="18" borderId="0" xfId="0" applyFont="1" applyFill="1" applyBorder="1" applyAlignment="1">
      <alignment/>
    </xf>
    <xf numFmtId="0" fontId="96" fillId="18" borderId="0" xfId="0" applyFont="1" applyFill="1" applyBorder="1" applyAlignment="1">
      <alignment/>
    </xf>
    <xf numFmtId="0" fontId="97" fillId="18" borderId="0" xfId="0" applyFont="1" applyFill="1" applyBorder="1" applyAlignment="1">
      <alignment wrapText="1"/>
    </xf>
    <xf numFmtId="0" fontId="41" fillId="18" borderId="0" xfId="0" applyFont="1" applyFill="1" applyAlignment="1">
      <alignment wrapText="1"/>
    </xf>
    <xf numFmtId="0" fontId="41" fillId="18" borderId="0" xfId="0" applyFont="1" applyFill="1" applyBorder="1" applyAlignment="1">
      <alignment/>
    </xf>
    <xf numFmtId="0" fontId="3" fillId="18" borderId="0" xfId="0" applyFont="1" applyFill="1" applyBorder="1" applyAlignment="1">
      <alignment horizontal="left"/>
    </xf>
    <xf numFmtId="0" fontId="39" fillId="18" borderId="0" xfId="0" applyFont="1" applyFill="1" applyBorder="1" applyAlignment="1">
      <alignment/>
    </xf>
    <xf numFmtId="0" fontId="3" fillId="18" borderId="0" xfId="0" applyFont="1" applyFill="1" applyBorder="1" applyAlignment="1">
      <alignment/>
    </xf>
    <xf numFmtId="0" fontId="41" fillId="18" borderId="0" xfId="0" applyFont="1" applyFill="1" applyBorder="1" applyAlignment="1">
      <alignment wrapText="1"/>
    </xf>
    <xf numFmtId="0" fontId="83" fillId="18" borderId="0" xfId="0" applyFont="1" applyFill="1" applyBorder="1" applyAlignment="1">
      <alignment/>
    </xf>
    <xf numFmtId="0" fontId="82" fillId="18" borderId="0" xfId="0" applyFont="1" applyFill="1" applyAlignment="1">
      <alignment/>
    </xf>
    <xf numFmtId="0" fontId="82" fillId="18" borderId="0" xfId="0" applyFont="1" applyFill="1" applyBorder="1" applyAlignment="1">
      <alignment/>
    </xf>
    <xf numFmtId="0" fontId="0" fillId="18" borderId="0" xfId="0" applyFill="1" applyAlignment="1">
      <alignment/>
    </xf>
    <xf numFmtId="0" fontId="7" fillId="18" borderId="0" xfId="0" applyFont="1" applyFill="1" applyBorder="1" applyAlignment="1">
      <alignment/>
    </xf>
    <xf numFmtId="0" fontId="41" fillId="18" borderId="0" xfId="0" applyFont="1" applyFill="1" applyBorder="1" applyAlignment="1">
      <alignment/>
    </xf>
    <xf numFmtId="0" fontId="99" fillId="18" borderId="0" xfId="0" applyFont="1" applyFill="1" applyBorder="1" applyAlignment="1">
      <alignment/>
    </xf>
    <xf numFmtId="0" fontId="94" fillId="18" borderId="0" xfId="53" applyFont="1" applyFill="1" applyAlignment="1">
      <alignment/>
    </xf>
    <xf numFmtId="0" fontId="3" fillId="20" borderId="23" xfId="0" applyFont="1" applyFill="1" applyBorder="1" applyAlignment="1">
      <alignment horizontal="center" wrapText="1"/>
    </xf>
    <xf numFmtId="0" fontId="40" fillId="0" borderId="0" xfId="0" applyFont="1" applyFill="1" applyBorder="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horizontal="center" vertical="top" wrapText="1"/>
    </xf>
    <xf numFmtId="0" fontId="4" fillId="0" borderId="0" xfId="53" applyFill="1" applyAlignment="1" applyProtection="1">
      <alignment vertical="top"/>
      <protection/>
    </xf>
    <xf numFmtId="0" fontId="0" fillId="18" borderId="0" xfId="0" applyFont="1" applyFill="1" applyAlignment="1">
      <alignment/>
    </xf>
    <xf numFmtId="0" fontId="39" fillId="18" borderId="0" xfId="0" applyFont="1" applyFill="1" applyAlignment="1">
      <alignment/>
    </xf>
    <xf numFmtId="0" fontId="0" fillId="18" borderId="0" xfId="0" applyFill="1" applyBorder="1" applyAlignment="1">
      <alignment/>
    </xf>
    <xf numFmtId="0" fontId="0" fillId="18" borderId="0" xfId="0" applyFont="1" applyFill="1" applyBorder="1" applyAlignment="1">
      <alignment/>
    </xf>
    <xf numFmtId="0" fontId="39" fillId="18" borderId="0" xfId="0" applyFont="1" applyFill="1" applyBorder="1" applyAlignment="1">
      <alignment/>
    </xf>
    <xf numFmtId="0" fontId="81" fillId="18" borderId="0" xfId="0" applyFont="1" applyFill="1" applyBorder="1" applyAlignment="1">
      <alignment/>
    </xf>
    <xf numFmtId="0" fontId="86" fillId="18" borderId="0" xfId="0" applyFont="1" applyFill="1" applyBorder="1" applyAlignment="1">
      <alignment/>
    </xf>
    <xf numFmtId="0" fontId="90" fillId="18" borderId="0" xfId="0" applyFont="1" applyFill="1" applyBorder="1" applyAlignment="1">
      <alignment/>
    </xf>
    <xf numFmtId="0" fontId="91" fillId="18" borderId="0" xfId="0" applyFont="1" applyFill="1" applyBorder="1" applyAlignment="1">
      <alignment horizontal="left"/>
    </xf>
    <xf numFmtId="0" fontId="3" fillId="18" borderId="0" xfId="0" applyFont="1" applyFill="1" applyAlignment="1">
      <alignment/>
    </xf>
    <xf numFmtId="0" fontId="89" fillId="0" borderId="0" xfId="53" applyFont="1" applyFill="1" applyAlignment="1">
      <alignment horizontal="left" vertical="top"/>
    </xf>
    <xf numFmtId="0" fontId="3" fillId="0" borderId="0" xfId="53" applyFont="1" applyFill="1" applyAlignment="1">
      <alignment horizontal="center" vertical="top"/>
    </xf>
    <xf numFmtId="0" fontId="0" fillId="18" borderId="0" xfId="0" applyFill="1" applyAlignment="1">
      <alignment vertical="top"/>
    </xf>
    <xf numFmtId="0" fontId="0" fillId="18" borderId="0" xfId="0" applyFill="1" applyBorder="1" applyAlignment="1">
      <alignment vertical="top"/>
    </xf>
    <xf numFmtId="0" fontId="0" fillId="18" borderId="35" xfId="0" applyFill="1" applyBorder="1" applyAlignment="1">
      <alignment vertical="top"/>
    </xf>
    <xf numFmtId="0" fontId="102" fillId="18" borderId="0" xfId="0" applyFont="1" applyFill="1" applyBorder="1" applyAlignment="1">
      <alignment/>
    </xf>
    <xf numFmtId="0" fontId="104" fillId="18" borderId="0" xfId="53" applyFont="1" applyFill="1" applyBorder="1" applyAlignment="1" applyProtection="1">
      <alignment/>
      <protection/>
    </xf>
    <xf numFmtId="0" fontId="104" fillId="18" borderId="0" xfId="0" applyFont="1" applyFill="1" applyBorder="1" applyAlignment="1">
      <alignment/>
    </xf>
    <xf numFmtId="0" fontId="0" fillId="0" borderId="0"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18" borderId="0" xfId="0" applyFill="1" applyBorder="1" applyAlignment="1">
      <alignment horizontal="center" vertical="top"/>
    </xf>
    <xf numFmtId="0" fontId="0" fillId="18" borderId="0" xfId="0" applyFont="1" applyFill="1" applyBorder="1" applyAlignment="1">
      <alignment horizontal="center" vertical="center"/>
    </xf>
    <xf numFmtId="0" fontId="0" fillId="18" borderId="0" xfId="0" applyFont="1" applyFill="1" applyBorder="1" applyAlignment="1">
      <alignment horizontal="center" vertical="top" wrapText="1"/>
    </xf>
    <xf numFmtId="0" fontId="0" fillId="18" borderId="0" xfId="0" applyFont="1" applyFill="1" applyBorder="1" applyAlignment="1">
      <alignment horizontal="center" vertical="top"/>
    </xf>
    <xf numFmtId="0" fontId="0" fillId="18" borderId="0" xfId="0" applyFont="1" applyFill="1" applyBorder="1" applyAlignment="1">
      <alignment horizontal="left" vertical="top" wrapText="1"/>
    </xf>
    <xf numFmtId="0" fontId="8" fillId="18" borderId="36" xfId="0" applyFont="1" applyFill="1" applyBorder="1" applyAlignment="1">
      <alignment horizontal="center" vertical="center"/>
    </xf>
    <xf numFmtId="0" fontId="8" fillId="18" borderId="37" xfId="0" applyFont="1" applyFill="1" applyBorder="1" applyAlignment="1">
      <alignment horizontal="center" vertical="center"/>
    </xf>
    <xf numFmtId="0" fontId="8" fillId="18" borderId="38" xfId="0" applyFont="1" applyFill="1" applyBorder="1" applyAlignment="1">
      <alignment horizontal="left" vertical="center" indent="2"/>
    </xf>
    <xf numFmtId="0" fontId="3" fillId="22" borderId="39" xfId="0" applyFont="1" applyFill="1" applyBorder="1" applyAlignment="1">
      <alignment horizontal="left" vertical="top"/>
    </xf>
    <xf numFmtId="0" fontId="0" fillId="22" borderId="39" xfId="0" applyFill="1" applyBorder="1" applyAlignment="1">
      <alignment vertical="top"/>
    </xf>
    <xf numFmtId="0" fontId="7" fillId="22" borderId="39" xfId="0" applyFont="1" applyFill="1" applyBorder="1" applyAlignment="1">
      <alignment vertical="top"/>
    </xf>
    <xf numFmtId="0" fontId="0" fillId="22" borderId="39" xfId="0" applyFont="1" applyFill="1" applyBorder="1" applyAlignment="1">
      <alignment horizontal="center"/>
    </xf>
    <xf numFmtId="0" fontId="0" fillId="22" borderId="40" xfId="0" applyFill="1" applyBorder="1" applyAlignment="1">
      <alignment horizontal="center" vertical="top"/>
    </xf>
    <xf numFmtId="0" fontId="0" fillId="22" borderId="41" xfId="0" applyFill="1" applyBorder="1" applyAlignment="1">
      <alignment horizontal="center" vertical="top"/>
    </xf>
    <xf numFmtId="0" fontId="39" fillId="22" borderId="41" xfId="0" applyFont="1" applyFill="1" applyBorder="1" applyAlignment="1">
      <alignment vertical="top" wrapText="1"/>
    </xf>
    <xf numFmtId="0" fontId="4" fillId="22" borderId="41" xfId="53" applyFill="1" applyBorder="1" applyAlignment="1" applyProtection="1">
      <alignment horizontal="center" vertical="center"/>
      <protection/>
    </xf>
    <xf numFmtId="0" fontId="89" fillId="22" borderId="41" xfId="0" applyFont="1" applyFill="1" applyBorder="1" applyAlignment="1">
      <alignment horizontal="center" vertical="top" wrapText="1"/>
    </xf>
    <xf numFmtId="0" fontId="0" fillId="22" borderId="41" xfId="0" applyFont="1" applyFill="1" applyBorder="1" applyAlignment="1">
      <alignment horizontal="center" vertical="top"/>
    </xf>
    <xf numFmtId="0" fontId="0" fillId="22" borderId="42" xfId="0" applyFill="1" applyBorder="1" applyAlignment="1">
      <alignment vertical="top"/>
    </xf>
    <xf numFmtId="0" fontId="0" fillId="22" borderId="42" xfId="0" applyFont="1" applyFill="1" applyBorder="1" applyAlignment="1">
      <alignment vertical="top"/>
    </xf>
    <xf numFmtId="0" fontId="8" fillId="22" borderId="42" xfId="0" applyFont="1" applyFill="1" applyBorder="1" applyAlignment="1">
      <alignment wrapText="1"/>
    </xf>
    <xf numFmtId="0" fontId="7" fillId="22" borderId="42" xfId="0" applyFont="1" applyFill="1" applyBorder="1" applyAlignment="1">
      <alignment vertical="top"/>
    </xf>
    <xf numFmtId="0" fontId="0" fillId="22" borderId="42" xfId="0" applyFont="1" applyFill="1" applyBorder="1" applyAlignment="1">
      <alignment vertical="top"/>
    </xf>
    <xf numFmtId="0" fontId="7" fillId="22" borderId="42" xfId="0" applyFont="1" applyFill="1" applyBorder="1" applyAlignment="1">
      <alignment wrapText="1"/>
    </xf>
    <xf numFmtId="0" fontId="7" fillId="22" borderId="42" xfId="0" applyFont="1" applyFill="1" applyBorder="1" applyAlignment="1">
      <alignment vertical="top"/>
    </xf>
    <xf numFmtId="0" fontId="7" fillId="22" borderId="42" xfId="0" applyFont="1" applyFill="1" applyBorder="1" applyAlignment="1">
      <alignment/>
    </xf>
    <xf numFmtId="0" fontId="7" fillId="22" borderId="42" xfId="0" applyFont="1" applyFill="1" applyBorder="1" applyAlignment="1">
      <alignment/>
    </xf>
    <xf numFmtId="0" fontId="7" fillId="22" borderId="42" xfId="0" applyFont="1" applyFill="1" applyBorder="1" applyAlignment="1">
      <alignment/>
    </xf>
    <xf numFmtId="9" fontId="7" fillId="22" borderId="42" xfId="0" applyNumberFormat="1" applyFont="1" applyFill="1" applyBorder="1" applyAlignment="1">
      <alignment/>
    </xf>
    <xf numFmtId="0" fontId="7" fillId="22" borderId="42" xfId="0" applyFont="1" applyFill="1" applyBorder="1" applyAlignment="1">
      <alignment vertical="top"/>
    </xf>
    <xf numFmtId="0" fontId="0" fillId="22" borderId="42" xfId="0" applyFont="1" applyFill="1" applyBorder="1" applyAlignment="1">
      <alignment/>
    </xf>
    <xf numFmtId="0" fontId="0" fillId="22" borderId="43" xfId="0" applyFill="1" applyBorder="1" applyAlignment="1">
      <alignment horizontal="center" vertical="top"/>
    </xf>
    <xf numFmtId="0" fontId="0" fillId="22" borderId="44" xfId="0" applyFill="1" applyBorder="1" applyAlignment="1">
      <alignment horizontal="center" vertical="top"/>
    </xf>
    <xf numFmtId="0" fontId="39" fillId="22" borderId="44" xfId="0" applyFont="1" applyFill="1" applyBorder="1" applyAlignment="1">
      <alignment vertical="top" wrapText="1"/>
    </xf>
    <xf numFmtId="0" fontId="4" fillId="22" borderId="44" xfId="53" applyFill="1" applyBorder="1" applyAlignment="1" applyProtection="1">
      <alignment horizontal="center" vertical="center"/>
      <protection/>
    </xf>
    <xf numFmtId="0" fontId="89" fillId="22" borderId="44" xfId="0" applyFont="1" applyFill="1" applyBorder="1" applyAlignment="1">
      <alignment horizontal="center" vertical="top" wrapText="1"/>
    </xf>
    <xf numFmtId="0" fontId="0" fillId="22" borderId="44" xfId="0" applyFont="1" applyFill="1" applyBorder="1" applyAlignment="1">
      <alignment horizontal="center" vertical="top"/>
    </xf>
    <xf numFmtId="0" fontId="0" fillId="22" borderId="45" xfId="0" applyFill="1" applyBorder="1" applyAlignment="1">
      <alignment vertical="top"/>
    </xf>
    <xf numFmtId="0" fontId="3" fillId="24" borderId="39" xfId="0" applyFont="1" applyFill="1" applyBorder="1" applyAlignment="1">
      <alignment horizontal="left" vertical="top"/>
    </xf>
    <xf numFmtId="0" fontId="0" fillId="24" borderId="39" xfId="0" applyFill="1" applyBorder="1" applyAlignment="1">
      <alignment vertical="top"/>
    </xf>
    <xf numFmtId="0" fontId="7" fillId="24" borderId="39" xfId="0" applyFont="1" applyFill="1" applyBorder="1" applyAlignment="1">
      <alignment vertical="top"/>
    </xf>
    <xf numFmtId="0" fontId="0" fillId="24" borderId="39" xfId="0" applyFont="1" applyFill="1" applyBorder="1" applyAlignment="1">
      <alignment horizontal="center"/>
    </xf>
    <xf numFmtId="0" fontId="0" fillId="24" borderId="40" xfId="0" applyFill="1" applyBorder="1" applyAlignment="1">
      <alignment horizontal="center" vertical="top"/>
    </xf>
    <xf numFmtId="0" fontId="0" fillId="24" borderId="41" xfId="0" applyFill="1" applyBorder="1" applyAlignment="1">
      <alignment horizontal="center" vertical="top"/>
    </xf>
    <xf numFmtId="0" fontId="39" fillId="24" borderId="41" xfId="0" applyFont="1" applyFill="1" applyBorder="1" applyAlignment="1">
      <alignment vertical="top" wrapText="1"/>
    </xf>
    <xf numFmtId="0" fontId="4" fillId="24" borderId="41" xfId="53" applyFill="1" applyBorder="1" applyAlignment="1" applyProtection="1">
      <alignment horizontal="center" vertical="center"/>
      <protection/>
    </xf>
    <xf numFmtId="0" fontId="89" fillId="24" borderId="41" xfId="0" applyFont="1" applyFill="1" applyBorder="1" applyAlignment="1">
      <alignment horizontal="center" vertical="top" wrapText="1"/>
    </xf>
    <xf numFmtId="0" fontId="0" fillId="24" borderId="41" xfId="0" applyFont="1" applyFill="1" applyBorder="1" applyAlignment="1">
      <alignment horizontal="center" vertical="top"/>
    </xf>
    <xf numFmtId="0" fontId="0" fillId="24" borderId="42" xfId="0" applyFill="1" applyBorder="1" applyAlignment="1">
      <alignment vertical="top"/>
    </xf>
    <xf numFmtId="0" fontId="0" fillId="24" borderId="43" xfId="0" applyFill="1" applyBorder="1" applyAlignment="1">
      <alignment horizontal="center" vertical="top"/>
    </xf>
    <xf numFmtId="0" fontId="0" fillId="24" borderId="44" xfId="0" applyFill="1" applyBorder="1" applyAlignment="1">
      <alignment horizontal="center" vertical="top"/>
    </xf>
    <xf numFmtId="0" fontId="39" fillId="24" borderId="44" xfId="0" applyFont="1" applyFill="1" applyBorder="1" applyAlignment="1">
      <alignment vertical="top" wrapText="1"/>
    </xf>
    <xf numFmtId="0" fontId="4" fillId="24" borderId="44" xfId="53" applyFill="1" applyBorder="1" applyAlignment="1" applyProtection="1">
      <alignment horizontal="center" vertical="center"/>
      <protection/>
    </xf>
    <xf numFmtId="0" fontId="89" fillId="24" borderId="44" xfId="0" applyFont="1" applyFill="1" applyBorder="1" applyAlignment="1">
      <alignment horizontal="center" vertical="top" wrapText="1"/>
    </xf>
    <xf numFmtId="0" fontId="0" fillId="24" borderId="44" xfId="0" applyFont="1" applyFill="1" applyBorder="1" applyAlignment="1">
      <alignment horizontal="center" vertical="top"/>
    </xf>
    <xf numFmtId="0" fontId="0" fillId="24" borderId="45" xfId="0" applyFill="1" applyBorder="1" applyAlignment="1">
      <alignment vertical="top"/>
    </xf>
    <xf numFmtId="0" fontId="0" fillId="18" borderId="32" xfId="0" applyFill="1" applyBorder="1" applyAlignment="1">
      <alignment horizontal="center" vertical="top"/>
    </xf>
    <xf numFmtId="0" fontId="0" fillId="18" borderId="33" xfId="0" applyFill="1" applyBorder="1" applyAlignment="1">
      <alignment horizontal="center" vertical="top"/>
    </xf>
    <xf numFmtId="0" fontId="0" fillId="18" borderId="33" xfId="0" applyFill="1" applyBorder="1" applyAlignment="1">
      <alignment vertical="top" wrapText="1"/>
    </xf>
    <xf numFmtId="0" fontId="4" fillId="18" borderId="33" xfId="53" applyFill="1" applyBorder="1" applyAlignment="1" applyProtection="1">
      <alignment horizontal="center" vertical="center"/>
      <protection/>
    </xf>
    <xf numFmtId="0" fontId="86" fillId="18" borderId="33" xfId="0" applyFont="1" applyFill="1" applyBorder="1" applyAlignment="1">
      <alignment horizontal="center" vertical="center" wrapText="1"/>
    </xf>
    <xf numFmtId="0" fontId="86" fillId="18" borderId="33" xfId="0" applyFont="1" applyFill="1" applyBorder="1" applyAlignment="1">
      <alignment horizontal="center" vertical="center"/>
    </xf>
    <xf numFmtId="0" fontId="3" fillId="8" borderId="39" xfId="0" applyFont="1" applyFill="1" applyBorder="1" applyAlignment="1">
      <alignment horizontal="left" vertical="top"/>
    </xf>
    <xf numFmtId="0" fontId="0" fillId="8" borderId="39" xfId="0" applyFill="1" applyBorder="1" applyAlignment="1">
      <alignment vertical="top"/>
    </xf>
    <xf numFmtId="0" fontId="7" fillId="8" borderId="39" xfId="0" applyFont="1" applyFill="1" applyBorder="1" applyAlignment="1">
      <alignment vertical="top"/>
    </xf>
    <xf numFmtId="0" fontId="0" fillId="8" borderId="39" xfId="0" applyFont="1" applyFill="1" applyBorder="1" applyAlignment="1">
      <alignment horizontal="center"/>
    </xf>
    <xf numFmtId="0" fontId="0" fillId="8" borderId="40" xfId="0" applyFont="1" applyFill="1" applyBorder="1" applyAlignment="1">
      <alignment horizontal="center" vertical="top" wrapText="1"/>
    </xf>
    <xf numFmtId="0" fontId="0" fillId="8" borderId="41" xfId="0" applyFill="1" applyBorder="1" applyAlignment="1">
      <alignment horizontal="center" vertical="top"/>
    </xf>
    <xf numFmtId="0" fontId="39" fillId="8" borderId="41" xfId="0" applyFont="1" applyFill="1" applyBorder="1" applyAlignment="1">
      <alignment vertical="top" wrapText="1"/>
    </xf>
    <xf numFmtId="0" fontId="4" fillId="8" borderId="41" xfId="53" applyFill="1" applyBorder="1" applyAlignment="1" applyProtection="1">
      <alignment horizontal="center" vertical="center"/>
      <protection/>
    </xf>
    <xf numFmtId="0" fontId="89" fillId="8" borderId="41" xfId="0" applyFont="1" applyFill="1" applyBorder="1" applyAlignment="1">
      <alignment horizontal="center" vertical="top" wrapText="1"/>
    </xf>
    <xf numFmtId="0" fontId="0" fillId="8" borderId="41" xfId="0" applyFont="1" applyFill="1" applyBorder="1" applyAlignment="1">
      <alignment horizontal="center" vertical="top"/>
    </xf>
    <xf numFmtId="0" fontId="0" fillId="8" borderId="42" xfId="0" applyFill="1" applyBorder="1" applyAlignment="1">
      <alignment vertical="top"/>
    </xf>
    <xf numFmtId="0" fontId="0" fillId="8" borderId="40" xfId="0" applyFont="1" applyFill="1" applyBorder="1" applyAlignment="1">
      <alignment horizontal="center" vertical="top" wrapText="1"/>
    </xf>
    <xf numFmtId="0" fontId="0" fillId="8" borderId="41" xfId="0" applyFill="1" applyBorder="1" applyAlignment="1">
      <alignment horizontal="center" vertical="top"/>
    </xf>
    <xf numFmtId="0" fontId="39" fillId="8" borderId="41" xfId="0" applyFont="1" applyFill="1" applyBorder="1" applyAlignment="1">
      <alignment vertical="top" wrapText="1"/>
    </xf>
    <xf numFmtId="0" fontId="4" fillId="8" borderId="41" xfId="53" applyFill="1" applyBorder="1" applyAlignment="1" applyProtection="1">
      <alignment horizontal="center" vertical="center"/>
      <protection/>
    </xf>
    <xf numFmtId="0" fontId="89" fillId="8" borderId="41" xfId="0" applyFont="1" applyFill="1" applyBorder="1" applyAlignment="1">
      <alignment horizontal="center" vertical="top" wrapText="1"/>
    </xf>
    <xf numFmtId="0" fontId="0" fillId="8" borderId="41" xfId="0" applyFont="1" applyFill="1" applyBorder="1" applyAlignment="1">
      <alignment horizontal="center" vertical="top"/>
    </xf>
    <xf numFmtId="0" fontId="0" fillId="8" borderId="46" xfId="0" applyFont="1" applyFill="1" applyBorder="1" applyAlignment="1">
      <alignment horizontal="center" vertical="top" wrapText="1"/>
    </xf>
    <xf numFmtId="0" fontId="0" fillId="8" borderId="47" xfId="0" applyFill="1" applyBorder="1" applyAlignment="1">
      <alignment horizontal="center" vertical="top"/>
    </xf>
    <xf numFmtId="0" fontId="39" fillId="8" borderId="47" xfId="0" applyFont="1" applyFill="1" applyBorder="1" applyAlignment="1">
      <alignment vertical="top" wrapText="1"/>
    </xf>
    <xf numFmtId="0" fontId="4" fillId="8" borderId="47" xfId="53" applyFill="1" applyBorder="1" applyAlignment="1" applyProtection="1">
      <alignment horizontal="center" vertical="center"/>
      <protection/>
    </xf>
    <xf numFmtId="0" fontId="89" fillId="8" borderId="47" xfId="0" applyFont="1" applyFill="1" applyBorder="1" applyAlignment="1">
      <alignment horizontal="center" vertical="top" wrapText="1"/>
    </xf>
    <xf numFmtId="0" fontId="0" fillId="8" borderId="47" xfId="0" applyFont="1" applyFill="1" applyBorder="1" applyAlignment="1">
      <alignment horizontal="center" vertical="top"/>
    </xf>
    <xf numFmtId="0" fontId="0" fillId="8" borderId="45" xfId="0" applyFill="1" applyBorder="1" applyAlignment="1">
      <alignment vertical="top"/>
    </xf>
    <xf numFmtId="0" fontId="3" fillId="26" borderId="39" xfId="0" applyFont="1" applyFill="1" applyBorder="1" applyAlignment="1">
      <alignment horizontal="left" vertical="top"/>
    </xf>
    <xf numFmtId="0" fontId="0" fillId="26" borderId="39" xfId="0" applyFill="1" applyBorder="1" applyAlignment="1">
      <alignment vertical="top"/>
    </xf>
    <xf numFmtId="0" fontId="7" fillId="26" borderId="39" xfId="0" applyFont="1" applyFill="1" applyBorder="1" applyAlignment="1">
      <alignment vertical="top"/>
    </xf>
    <xf numFmtId="0" fontId="0" fillId="26" borderId="39" xfId="0" applyFont="1" applyFill="1" applyBorder="1" applyAlignment="1">
      <alignment horizontal="center"/>
    </xf>
    <xf numFmtId="0" fontId="0" fillId="26" borderId="40" xfId="0" applyFill="1" applyBorder="1" applyAlignment="1">
      <alignment horizontal="center" vertical="top"/>
    </xf>
    <xf numFmtId="0" fontId="0" fillId="26" borderId="41" xfId="0" applyFill="1" applyBorder="1" applyAlignment="1">
      <alignment horizontal="center" vertical="top"/>
    </xf>
    <xf numFmtId="0" fontId="39" fillId="26" borderId="41" xfId="0" applyFont="1" applyFill="1" applyBorder="1" applyAlignment="1">
      <alignment vertical="top" wrapText="1"/>
    </xf>
    <xf numFmtId="0" fontId="4" fillId="26" borderId="41" xfId="53" applyFill="1" applyBorder="1" applyAlignment="1" applyProtection="1">
      <alignment horizontal="center" vertical="center"/>
      <protection/>
    </xf>
    <xf numFmtId="0" fontId="89" fillId="26" borderId="41" xfId="0" applyFont="1" applyFill="1" applyBorder="1" applyAlignment="1">
      <alignment horizontal="center" vertical="top" wrapText="1"/>
    </xf>
    <xf numFmtId="0" fontId="0" fillId="26" borderId="41" xfId="0" applyFont="1" applyFill="1" applyBorder="1" applyAlignment="1">
      <alignment horizontal="center" vertical="top"/>
    </xf>
    <xf numFmtId="0" fontId="0" fillId="26" borderId="42" xfId="0" applyFill="1" applyBorder="1" applyAlignment="1">
      <alignment vertical="top"/>
    </xf>
    <xf numFmtId="0" fontId="0" fillId="26" borderId="43" xfId="0" applyFill="1" applyBorder="1" applyAlignment="1">
      <alignment horizontal="center" vertical="top"/>
    </xf>
    <xf numFmtId="0" fontId="0" fillId="26" borderId="44" xfId="0" applyFill="1" applyBorder="1" applyAlignment="1">
      <alignment horizontal="center" vertical="top"/>
    </xf>
    <xf numFmtId="0" fontId="39" fillId="26" borderId="44" xfId="0" applyFont="1" applyFill="1" applyBorder="1" applyAlignment="1">
      <alignment vertical="top" wrapText="1"/>
    </xf>
    <xf numFmtId="0" fontId="4" fillId="26" borderId="44" xfId="53" applyFill="1" applyBorder="1" applyAlignment="1" applyProtection="1">
      <alignment horizontal="center" vertical="center"/>
      <protection/>
    </xf>
    <xf numFmtId="0" fontId="89" fillId="26" borderId="44" xfId="0" applyFont="1" applyFill="1" applyBorder="1" applyAlignment="1">
      <alignment horizontal="center" vertical="top" wrapText="1"/>
    </xf>
    <xf numFmtId="0" fontId="0" fillId="26" borderId="44" xfId="0" applyFont="1" applyFill="1" applyBorder="1" applyAlignment="1">
      <alignment horizontal="center" vertical="top"/>
    </xf>
    <xf numFmtId="0" fontId="0" fillId="26" borderId="45" xfId="0" applyFill="1" applyBorder="1" applyAlignment="1">
      <alignment vertical="top"/>
    </xf>
    <xf numFmtId="0" fontId="106" fillId="26" borderId="28" xfId="0" applyFont="1" applyFill="1" applyBorder="1" applyAlignment="1">
      <alignment horizontal="center" vertical="center"/>
    </xf>
    <xf numFmtId="0" fontId="3" fillId="20" borderId="48" xfId="0" applyFont="1" applyFill="1" applyBorder="1" applyAlignment="1">
      <alignment/>
    </xf>
    <xf numFmtId="0" fontId="39" fillId="20" borderId="49" xfId="0" applyFont="1" applyFill="1" applyBorder="1" applyAlignment="1">
      <alignment horizontal="center" vertical="center"/>
    </xf>
    <xf numFmtId="0" fontId="81" fillId="18" borderId="0" xfId="0" applyFont="1" applyFill="1" applyBorder="1" applyAlignment="1">
      <alignment horizontal="left" vertical="center" wrapText="1"/>
    </xf>
    <xf numFmtId="0" fontId="86" fillId="18" borderId="0" xfId="53" applyFont="1" applyFill="1" applyAlignment="1">
      <alignment horizontal="right"/>
    </xf>
    <xf numFmtId="0" fontId="8" fillId="18" borderId="0" xfId="0" applyFont="1" applyFill="1" applyBorder="1" applyAlignment="1">
      <alignment horizontal="center" vertical="center"/>
    </xf>
    <xf numFmtId="0" fontId="8" fillId="18" borderId="0" xfId="0" applyFont="1" applyFill="1" applyBorder="1" applyAlignment="1">
      <alignment horizontal="left" vertical="center" indent="2"/>
    </xf>
    <xf numFmtId="0" fontId="8" fillId="18" borderId="50" xfId="0" applyFont="1" applyFill="1" applyBorder="1" applyAlignment="1">
      <alignment horizontal="center" vertical="center" wrapText="1"/>
    </xf>
    <xf numFmtId="0" fontId="8" fillId="18" borderId="45" xfId="0" applyFont="1" applyFill="1" applyBorder="1" applyAlignment="1">
      <alignment vertical="center" wrapText="1"/>
    </xf>
    <xf numFmtId="0" fontId="0" fillId="18" borderId="45" xfId="0" applyFill="1" applyBorder="1" applyAlignment="1">
      <alignment vertical="top"/>
    </xf>
    <xf numFmtId="0" fontId="7" fillId="18" borderId="45" xfId="0" applyFont="1" applyFill="1" applyBorder="1" applyAlignment="1">
      <alignment vertical="top"/>
    </xf>
    <xf numFmtId="0" fontId="95" fillId="18" borderId="0" xfId="0" applyFont="1" applyFill="1" applyBorder="1" applyAlignment="1">
      <alignment/>
    </xf>
    <xf numFmtId="0" fontId="103" fillId="18" borderId="0" xfId="0" applyFont="1" applyFill="1" applyBorder="1" applyAlignment="1">
      <alignment/>
    </xf>
    <xf numFmtId="0" fontId="3" fillId="11" borderId="39" xfId="0" applyFont="1" applyFill="1" applyBorder="1" applyAlignment="1">
      <alignment horizontal="left" vertical="top"/>
    </xf>
    <xf numFmtId="0" fontId="0" fillId="11" borderId="39" xfId="0" applyFill="1" applyBorder="1" applyAlignment="1">
      <alignment vertical="top"/>
    </xf>
    <xf numFmtId="0" fontId="7" fillId="11" borderId="39" xfId="0" applyFont="1" applyFill="1" applyBorder="1" applyAlignment="1">
      <alignment vertical="top"/>
    </xf>
    <xf numFmtId="0" fontId="0" fillId="11" borderId="39" xfId="0" applyFont="1" applyFill="1" applyBorder="1" applyAlignment="1">
      <alignment horizontal="center"/>
    </xf>
    <xf numFmtId="0" fontId="0" fillId="11" borderId="42" xfId="0" applyFill="1" applyBorder="1" applyAlignment="1">
      <alignment vertical="top"/>
    </xf>
    <xf numFmtId="0" fontId="0" fillId="11" borderId="45" xfId="0" applyFill="1" applyBorder="1" applyAlignment="1">
      <alignment vertical="top"/>
    </xf>
    <xf numFmtId="0" fontId="95" fillId="27" borderId="51" xfId="0" applyFont="1" applyFill="1" applyBorder="1" applyAlignment="1">
      <alignment/>
    </xf>
    <xf numFmtId="0" fontId="99" fillId="28" borderId="52" xfId="0" applyFont="1" applyFill="1" applyBorder="1" applyAlignment="1">
      <alignment/>
    </xf>
    <xf numFmtId="0" fontId="99" fillId="26" borderId="31" xfId="0" applyFont="1" applyFill="1" applyBorder="1" applyAlignment="1">
      <alignment/>
    </xf>
    <xf numFmtId="0" fontId="83" fillId="27" borderId="53" xfId="0" applyFont="1" applyFill="1" applyBorder="1" applyAlignment="1">
      <alignment/>
    </xf>
    <xf numFmtId="0" fontId="107" fillId="26" borderId="54" xfId="0" applyFont="1" applyFill="1" applyBorder="1" applyAlignment="1">
      <alignment/>
    </xf>
    <xf numFmtId="0" fontId="107" fillId="28" borderId="55" xfId="0" applyFont="1" applyFill="1" applyBorder="1" applyAlignment="1">
      <alignment/>
    </xf>
    <xf numFmtId="0" fontId="107" fillId="29" borderId="54" xfId="0" applyFont="1" applyFill="1" applyBorder="1" applyAlignment="1">
      <alignment/>
    </xf>
    <xf numFmtId="0" fontId="99" fillId="29" borderId="31" xfId="0" applyFont="1" applyFill="1" applyBorder="1" applyAlignment="1">
      <alignment/>
    </xf>
    <xf numFmtId="0" fontId="106" fillId="26" borderId="56" xfId="0" applyFont="1" applyFill="1" applyBorder="1" applyAlignment="1">
      <alignment horizontal="center" vertical="center" wrapText="1"/>
    </xf>
    <xf numFmtId="0" fontId="108" fillId="18" borderId="0" xfId="0" applyFont="1" applyFill="1" applyAlignment="1">
      <alignment/>
    </xf>
    <xf numFmtId="0" fontId="0" fillId="11" borderId="57" xfId="0" applyFill="1" applyBorder="1" applyAlignment="1">
      <alignment horizontal="center" vertical="top"/>
    </xf>
    <xf numFmtId="0" fontId="39" fillId="11" borderId="57" xfId="0" applyFont="1" applyFill="1" applyBorder="1" applyAlignment="1">
      <alignment vertical="top" wrapText="1"/>
    </xf>
    <xf numFmtId="0" fontId="4" fillId="11" borderId="57" xfId="53" applyFill="1" applyBorder="1" applyAlignment="1" applyProtection="1">
      <alignment horizontal="center" vertical="center"/>
      <protection/>
    </xf>
    <xf numFmtId="0" fontId="89" fillId="11" borderId="57" xfId="0" applyFont="1" applyFill="1" applyBorder="1" applyAlignment="1">
      <alignment horizontal="center" vertical="top" wrapText="1"/>
    </xf>
    <xf numFmtId="0" fontId="0" fillId="11" borderId="57" xfId="0" applyFont="1" applyFill="1" applyBorder="1" applyAlignment="1">
      <alignment horizontal="center" vertical="top"/>
    </xf>
    <xf numFmtId="0" fontId="2" fillId="11" borderId="57" xfId="0" applyFont="1" applyFill="1" applyBorder="1" applyAlignment="1">
      <alignment horizontal="center" vertical="top"/>
    </xf>
    <xf numFmtId="0" fontId="0" fillId="11" borderId="50" xfId="0" applyFill="1" applyBorder="1" applyAlignment="1">
      <alignment horizontal="center" vertical="top"/>
    </xf>
    <xf numFmtId="0" fontId="39" fillId="11" borderId="50" xfId="0" applyFont="1" applyFill="1" applyBorder="1" applyAlignment="1">
      <alignment vertical="top" wrapText="1"/>
    </xf>
    <xf numFmtId="0" fontId="4" fillId="11" borderId="50" xfId="53" applyFill="1" applyBorder="1" applyAlignment="1" applyProtection="1">
      <alignment horizontal="center" vertical="center"/>
      <protection/>
    </xf>
    <xf numFmtId="0" fontId="89" fillId="11" borderId="50" xfId="0" applyFont="1" applyFill="1" applyBorder="1" applyAlignment="1">
      <alignment horizontal="center" vertical="top" wrapText="1"/>
    </xf>
    <xf numFmtId="0" fontId="0" fillId="11" borderId="50" xfId="0" applyFont="1" applyFill="1" applyBorder="1" applyAlignment="1">
      <alignment horizontal="center" vertical="top"/>
    </xf>
    <xf numFmtId="0" fontId="8" fillId="18" borderId="56" xfId="0" applyFont="1" applyFill="1" applyBorder="1" applyAlignment="1">
      <alignment horizontal="center" vertical="center"/>
    </xf>
    <xf numFmtId="0" fontId="3" fillId="18" borderId="23" xfId="0" applyFont="1" applyFill="1" applyBorder="1" applyAlignment="1">
      <alignment horizontal="center" wrapText="1"/>
    </xf>
    <xf numFmtId="0" fontId="3" fillId="8" borderId="23"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3" fillId="11" borderId="23" xfId="0" applyFont="1" applyFill="1" applyBorder="1" applyAlignment="1">
      <alignment horizontal="center" wrapText="1"/>
    </xf>
    <xf numFmtId="0" fontId="3" fillId="22" borderId="23" xfId="0" applyFont="1" applyFill="1" applyBorder="1" applyAlignment="1">
      <alignment horizontal="center" wrapText="1"/>
    </xf>
    <xf numFmtId="0" fontId="3" fillId="11" borderId="23" xfId="0" applyFont="1" applyFill="1" applyBorder="1" applyAlignment="1">
      <alignment horizontal="center" wrapText="1"/>
    </xf>
    <xf numFmtId="0" fontId="3" fillId="24" borderId="23" xfId="0" applyFont="1" applyFill="1" applyBorder="1" applyAlignment="1">
      <alignment horizontal="center" wrapText="1"/>
    </xf>
    <xf numFmtId="0" fontId="3" fillId="24" borderId="23" xfId="0" applyFont="1" applyFill="1" applyBorder="1" applyAlignment="1">
      <alignment horizontal="center" wrapText="1"/>
    </xf>
    <xf numFmtId="0" fontId="3" fillId="8" borderId="23" xfId="0" applyFont="1" applyFill="1" applyBorder="1" applyAlignment="1">
      <alignment horizontal="center" wrapText="1"/>
    </xf>
    <xf numFmtId="0" fontId="39" fillId="0" borderId="23" xfId="0" applyFont="1" applyBorder="1" applyAlignment="1">
      <alignment horizontal="center" wrapText="1"/>
    </xf>
    <xf numFmtId="0" fontId="102" fillId="18" borderId="13" xfId="0" applyFont="1" applyFill="1" applyBorder="1" applyAlignment="1">
      <alignment/>
    </xf>
    <xf numFmtId="0" fontId="102" fillId="18" borderId="14" xfId="0" applyFont="1" applyFill="1" applyBorder="1" applyAlignment="1">
      <alignment/>
    </xf>
    <xf numFmtId="0" fontId="102" fillId="18" borderId="15" xfId="0" applyFont="1" applyFill="1" applyBorder="1" applyAlignment="1">
      <alignment/>
    </xf>
    <xf numFmtId="0" fontId="102" fillId="18" borderId="17" xfId="0" applyFont="1" applyFill="1" applyBorder="1" applyAlignment="1">
      <alignment/>
    </xf>
    <xf numFmtId="0" fontId="102" fillId="18" borderId="19" xfId="0" applyFont="1" applyFill="1" applyBorder="1" applyAlignment="1">
      <alignment/>
    </xf>
    <xf numFmtId="0" fontId="102" fillId="18" borderId="10" xfId="0" applyFont="1" applyFill="1" applyBorder="1" applyAlignment="1">
      <alignment/>
    </xf>
    <xf numFmtId="0" fontId="102" fillId="18" borderId="20" xfId="0" applyFont="1" applyFill="1" applyBorder="1" applyAlignment="1">
      <alignment/>
    </xf>
    <xf numFmtId="0" fontId="39" fillId="18" borderId="12" xfId="0" applyFont="1" applyFill="1" applyBorder="1" applyAlignment="1">
      <alignment/>
    </xf>
    <xf numFmtId="0" fontId="39" fillId="18" borderId="13" xfId="0" applyFont="1" applyFill="1" applyBorder="1" applyAlignment="1">
      <alignment/>
    </xf>
    <xf numFmtId="0" fontId="85" fillId="22" borderId="58" xfId="0" applyFont="1" applyFill="1" applyBorder="1" applyAlignment="1">
      <alignment vertical="top"/>
    </xf>
    <xf numFmtId="0" fontId="85" fillId="22" borderId="59" xfId="0" applyFont="1" applyFill="1" applyBorder="1" applyAlignment="1">
      <alignment vertical="top"/>
    </xf>
    <xf numFmtId="0" fontId="85" fillId="22" borderId="59" xfId="0" applyFont="1" applyFill="1" applyBorder="1" applyAlignment="1">
      <alignment/>
    </xf>
    <xf numFmtId="0" fontId="7" fillId="22" borderId="59" xfId="0" applyFont="1" applyFill="1" applyBorder="1" applyAlignment="1">
      <alignment/>
    </xf>
    <xf numFmtId="0" fontId="7" fillId="22" borderId="59" xfId="0" applyFont="1" applyFill="1" applyBorder="1" applyAlignment="1">
      <alignment vertical="top"/>
    </xf>
    <xf numFmtId="0" fontId="7" fillId="22" borderId="60" xfId="0" applyFont="1" applyFill="1" applyBorder="1" applyAlignment="1">
      <alignment vertical="top"/>
    </xf>
    <xf numFmtId="0" fontId="8" fillId="22" borderId="61" xfId="0" applyFont="1" applyFill="1" applyBorder="1" applyAlignment="1">
      <alignment wrapText="1"/>
    </xf>
    <xf numFmtId="0" fontId="8" fillId="22" borderId="62" xfId="0" applyFont="1" applyFill="1" applyBorder="1" applyAlignment="1">
      <alignment wrapText="1"/>
    </xf>
    <xf numFmtId="0" fontId="0" fillId="22" borderId="62" xfId="0" applyFill="1" applyBorder="1" applyAlignment="1">
      <alignment vertical="top"/>
    </xf>
    <xf numFmtId="0" fontId="7" fillId="22" borderId="62" xfId="0" applyFont="1" applyFill="1" applyBorder="1" applyAlignment="1">
      <alignment vertical="top"/>
    </xf>
    <xf numFmtId="0" fontId="7" fillId="22" borderId="63" xfId="0" applyFont="1" applyFill="1" applyBorder="1" applyAlignment="1">
      <alignment vertical="top"/>
    </xf>
    <xf numFmtId="0" fontId="7" fillId="22" borderId="64" xfId="0" applyFont="1" applyFill="1" applyBorder="1" applyAlignment="1">
      <alignment/>
    </xf>
    <xf numFmtId="0" fontId="7" fillId="22" borderId="65" xfId="0" applyFont="1" applyFill="1" applyBorder="1" applyAlignment="1">
      <alignment vertical="top"/>
    </xf>
    <xf numFmtId="0" fontId="8" fillId="22" borderId="64" xfId="0" applyFont="1" applyFill="1" applyBorder="1" applyAlignment="1">
      <alignment horizontal="center"/>
    </xf>
    <xf numFmtId="0" fontId="7" fillId="22" borderId="64" xfId="0" applyFont="1" applyFill="1" applyBorder="1" applyAlignment="1">
      <alignment/>
    </xf>
    <xf numFmtId="0" fontId="7" fillId="22" borderId="66" xfId="0" applyFont="1" applyFill="1" applyBorder="1" applyAlignment="1">
      <alignment/>
    </xf>
    <xf numFmtId="0" fontId="7" fillId="22" borderId="67" xfId="0" applyFont="1" applyFill="1" applyBorder="1" applyAlignment="1">
      <alignment/>
    </xf>
    <xf numFmtId="0" fontId="7" fillId="22" borderId="67" xfId="0" applyFont="1" applyFill="1" applyBorder="1" applyAlignment="1">
      <alignment vertical="top"/>
    </xf>
    <xf numFmtId="0" fontId="7" fillId="22" borderId="68" xfId="0" applyFont="1" applyFill="1" applyBorder="1" applyAlignment="1">
      <alignment vertical="top"/>
    </xf>
    <xf numFmtId="0" fontId="0" fillId="22" borderId="67" xfId="0" applyFont="1" applyFill="1" applyBorder="1" applyAlignment="1">
      <alignment/>
    </xf>
    <xf numFmtId="0" fontId="0" fillId="22" borderId="69" xfId="0" applyFont="1" applyFill="1" applyBorder="1" applyAlignment="1">
      <alignment/>
    </xf>
    <xf numFmtId="0" fontId="3" fillId="18" borderId="70" xfId="0" applyFont="1" applyFill="1" applyBorder="1" applyAlignment="1">
      <alignment vertical="top"/>
    </xf>
    <xf numFmtId="0" fontId="0" fillId="8" borderId="23" xfId="0" applyFont="1" applyFill="1" applyBorder="1" applyAlignment="1">
      <alignment vertical="top"/>
    </xf>
    <xf numFmtId="0" fontId="0" fillId="22" borderId="30" xfId="0" applyFont="1" applyFill="1" applyBorder="1" applyAlignment="1">
      <alignment vertical="top"/>
    </xf>
    <xf numFmtId="0" fontId="4" fillId="22" borderId="30" xfId="53" applyFont="1" applyFill="1" applyBorder="1" applyAlignment="1" applyProtection="1">
      <alignment horizontal="left" vertical="center" wrapText="1"/>
      <protection/>
    </xf>
    <xf numFmtId="0" fontId="0" fillId="24" borderId="30" xfId="0" applyFont="1" applyFill="1" applyBorder="1" applyAlignment="1">
      <alignment vertical="top"/>
    </xf>
    <xf numFmtId="0" fontId="32" fillId="24" borderId="30" xfId="0" applyFont="1" applyFill="1" applyBorder="1" applyAlignment="1">
      <alignment vertical="top"/>
    </xf>
    <xf numFmtId="0" fontId="32" fillId="24" borderId="70" xfId="0" applyFont="1" applyFill="1" applyBorder="1" applyAlignment="1">
      <alignment vertical="top"/>
    </xf>
    <xf numFmtId="0" fontId="0" fillId="8" borderId="30" xfId="0" applyFont="1" applyFill="1" applyBorder="1" applyAlignment="1">
      <alignment vertical="top"/>
    </xf>
    <xf numFmtId="0" fontId="0" fillId="25" borderId="0" xfId="0" applyFill="1" applyBorder="1" applyAlignment="1">
      <alignment vertical="top"/>
    </xf>
    <xf numFmtId="0" fontId="0" fillId="11" borderId="26" xfId="0" applyFill="1" applyBorder="1" applyAlignment="1">
      <alignment horizontal="center" vertical="top"/>
    </xf>
    <xf numFmtId="0" fontId="4" fillId="11" borderId="27" xfId="53" applyFont="1" applyFill="1" applyBorder="1" applyAlignment="1" applyProtection="1">
      <alignment vertical="center" wrapText="1"/>
      <protection/>
    </xf>
    <xf numFmtId="0" fontId="0" fillId="11" borderId="27" xfId="53" applyFont="1" applyFill="1" applyBorder="1" applyAlignment="1" applyProtection="1">
      <alignment vertical="center" wrapText="1"/>
      <protection/>
    </xf>
    <xf numFmtId="0" fontId="0" fillId="22" borderId="26" xfId="0" applyFont="1" applyFill="1" applyBorder="1" applyAlignment="1">
      <alignment horizontal="center" vertical="top"/>
    </xf>
    <xf numFmtId="0" fontId="4" fillId="22" borderId="27" xfId="53" applyFont="1" applyFill="1" applyBorder="1" applyAlignment="1" applyProtection="1">
      <alignment vertical="center" wrapText="1"/>
      <protection/>
    </xf>
    <xf numFmtId="0" fontId="4" fillId="22" borderId="71" xfId="53" applyFont="1" applyFill="1" applyBorder="1" applyAlignment="1" applyProtection="1">
      <alignment vertical="center" wrapText="1"/>
      <protection/>
    </xf>
    <xf numFmtId="0" fontId="0" fillId="24" borderId="26" xfId="0" applyFont="1" applyFill="1" applyBorder="1" applyAlignment="1">
      <alignment horizontal="center" vertical="top"/>
    </xf>
    <xf numFmtId="0" fontId="0" fillId="24" borderId="72" xfId="0" applyFont="1" applyFill="1" applyBorder="1" applyAlignment="1">
      <alignment horizontal="center" vertical="top"/>
    </xf>
    <xf numFmtId="0" fontId="4" fillId="24" borderId="71" xfId="53" applyFont="1" applyFill="1" applyBorder="1" applyAlignment="1">
      <alignment vertical="center" wrapText="1"/>
    </xf>
    <xf numFmtId="0" fontId="0" fillId="8" borderId="27" xfId="0" applyFill="1" applyBorder="1" applyAlignment="1">
      <alignment vertical="center" wrapText="1"/>
    </xf>
    <xf numFmtId="0" fontId="0" fillId="8" borderId="30" xfId="0" applyFill="1" applyBorder="1" applyAlignment="1">
      <alignment vertical="top"/>
    </xf>
    <xf numFmtId="0" fontId="84" fillId="22" borderId="30" xfId="0" applyFont="1" applyFill="1" applyBorder="1" applyAlignment="1">
      <alignment vertical="top"/>
    </xf>
    <xf numFmtId="0" fontId="0" fillId="22" borderId="70" xfId="0" applyFont="1" applyFill="1" applyBorder="1" applyAlignment="1">
      <alignment vertical="top"/>
    </xf>
    <xf numFmtId="0" fontId="40" fillId="18" borderId="36" xfId="0" applyFont="1" applyFill="1" applyBorder="1" applyAlignment="1">
      <alignment vertical="center" wrapText="1"/>
    </xf>
    <xf numFmtId="0" fontId="39" fillId="18" borderId="0" xfId="0" applyFont="1" applyFill="1" applyAlignment="1">
      <alignment vertical="center" wrapText="1"/>
    </xf>
    <xf numFmtId="0" fontId="96" fillId="18" borderId="0" xfId="0" applyFont="1" applyFill="1" applyAlignment="1">
      <alignment vertical="center" wrapText="1"/>
    </xf>
    <xf numFmtId="0" fontId="101" fillId="18" borderId="15" xfId="0" applyFont="1" applyFill="1" applyBorder="1" applyAlignment="1">
      <alignment vertical="center" wrapText="1"/>
    </xf>
    <xf numFmtId="0" fontId="101" fillId="18" borderId="0" xfId="0" applyFont="1" applyFill="1" applyBorder="1" applyAlignment="1">
      <alignment vertical="center" wrapText="1"/>
    </xf>
    <xf numFmtId="0" fontId="101" fillId="18" borderId="17" xfId="0" applyFont="1" applyFill="1" applyBorder="1" applyAlignment="1">
      <alignment vertical="center" wrapText="1"/>
    </xf>
    <xf numFmtId="0" fontId="108" fillId="18" borderId="0" xfId="0" applyFont="1" applyFill="1" applyAlignment="1">
      <alignment vertical="center" wrapText="1"/>
    </xf>
    <xf numFmtId="0" fontId="40" fillId="18" borderId="73" xfId="0" applyFont="1" applyFill="1" applyBorder="1" applyAlignment="1">
      <alignment vertical="center"/>
    </xf>
    <xf numFmtId="0" fontId="39" fillId="18" borderId="0" xfId="0" applyFont="1" applyFill="1" applyAlignment="1">
      <alignment vertical="center"/>
    </xf>
    <xf numFmtId="0" fontId="102" fillId="18" borderId="15" xfId="0" applyFont="1" applyFill="1" applyBorder="1" applyAlignment="1">
      <alignment vertical="center" wrapText="1"/>
    </xf>
    <xf numFmtId="0" fontId="102" fillId="18" borderId="0" xfId="0" applyFont="1" applyFill="1" applyBorder="1" applyAlignment="1">
      <alignment vertical="center" wrapText="1"/>
    </xf>
    <xf numFmtId="0" fontId="102" fillId="18" borderId="17" xfId="0" applyFont="1" applyFill="1" applyBorder="1" applyAlignment="1">
      <alignment vertical="center" wrapText="1" shrinkToFit="1"/>
    </xf>
    <xf numFmtId="0" fontId="108" fillId="18" borderId="0" xfId="0" applyFont="1" applyFill="1" applyAlignment="1">
      <alignment vertical="center"/>
    </xf>
    <xf numFmtId="0" fontId="102" fillId="18" borderId="15" xfId="0" applyFont="1" applyFill="1" applyBorder="1" applyAlignment="1">
      <alignment vertical="center"/>
    </xf>
    <xf numFmtId="0" fontId="102" fillId="18" borderId="0" xfId="0" applyFont="1" applyFill="1" applyBorder="1" applyAlignment="1">
      <alignment vertical="center"/>
    </xf>
    <xf numFmtId="0" fontId="102" fillId="18" borderId="17" xfId="0" applyFont="1" applyFill="1" applyBorder="1" applyAlignment="1">
      <alignment vertical="center"/>
    </xf>
    <xf numFmtId="0" fontId="39" fillId="26" borderId="28" xfId="0" applyFont="1" applyFill="1" applyBorder="1" applyAlignment="1">
      <alignment horizontal="center" vertical="center"/>
    </xf>
    <xf numFmtId="0" fontId="40" fillId="18" borderId="73" xfId="0" applyFont="1" applyFill="1" applyBorder="1" applyAlignment="1">
      <alignment vertical="center" wrapText="1"/>
    </xf>
    <xf numFmtId="0" fontId="40" fillId="18" borderId="37" xfId="0" applyFont="1" applyFill="1" applyBorder="1" applyAlignment="1">
      <alignment vertical="center" wrapText="1"/>
    </xf>
    <xf numFmtId="0" fontId="39" fillId="26" borderId="38" xfId="0" applyFont="1" applyFill="1" applyBorder="1" applyAlignment="1">
      <alignment horizontal="center" vertical="center"/>
    </xf>
    <xf numFmtId="0" fontId="7" fillId="18" borderId="74" xfId="0" applyFont="1" applyFill="1" applyBorder="1" applyAlignment="1">
      <alignment vertical="top"/>
    </xf>
    <xf numFmtId="0" fontId="0" fillId="18" borderId="0" xfId="0" applyFont="1" applyFill="1" applyBorder="1" applyAlignment="1">
      <alignment vertical="top"/>
    </xf>
    <xf numFmtId="0" fontId="88" fillId="18" borderId="75" xfId="0" applyFont="1" applyFill="1" applyBorder="1" applyAlignment="1">
      <alignment vertical="center" wrapText="1"/>
    </xf>
    <xf numFmtId="0" fontId="88" fillId="18" borderId="0" xfId="0" applyFont="1" applyFill="1" applyBorder="1" applyAlignment="1">
      <alignment vertical="center"/>
    </xf>
    <xf numFmtId="0" fontId="0" fillId="11" borderId="22" xfId="0" applyFill="1" applyBorder="1" applyAlignment="1">
      <alignment vertical="top"/>
    </xf>
    <xf numFmtId="0" fontId="0" fillId="21" borderId="0" xfId="0" applyFont="1" applyFill="1" applyAlignment="1">
      <alignment vertical="top"/>
    </xf>
    <xf numFmtId="0" fontId="109" fillId="21" borderId="0" xfId="0" applyFont="1" applyFill="1" applyAlignment="1">
      <alignment vertical="top"/>
    </xf>
    <xf numFmtId="0" fontId="109" fillId="21" borderId="0" xfId="0" applyFont="1" applyFill="1" applyAlignment="1">
      <alignment vertical="center"/>
    </xf>
    <xf numFmtId="0" fontId="0" fillId="21" borderId="0" xfId="0" applyFill="1" applyAlignment="1">
      <alignment vertical="top"/>
    </xf>
    <xf numFmtId="0" fontId="0" fillId="25" borderId="0" xfId="0" applyFont="1" applyFill="1" applyAlignment="1">
      <alignment horizontal="center" vertical="top"/>
    </xf>
    <xf numFmtId="0" fontId="0" fillId="21" borderId="0" xfId="0" applyFont="1" applyFill="1" applyAlignment="1">
      <alignment vertical="center"/>
    </xf>
    <xf numFmtId="0" fontId="0" fillId="25" borderId="0" xfId="0" applyFont="1" applyFill="1" applyAlignment="1">
      <alignment vertical="top"/>
    </xf>
    <xf numFmtId="0" fontId="109" fillId="25" borderId="0" xfId="0" applyFont="1" applyFill="1" applyAlignment="1">
      <alignment vertical="top"/>
    </xf>
    <xf numFmtId="0" fontId="109" fillId="0" borderId="0" xfId="0" applyFont="1" applyFill="1" applyAlignment="1">
      <alignment vertical="center"/>
    </xf>
    <xf numFmtId="0" fontId="40" fillId="18" borderId="76" xfId="0" applyFont="1" applyFill="1" applyBorder="1" applyAlignment="1">
      <alignment horizontal="center" vertical="top"/>
    </xf>
    <xf numFmtId="0" fontId="3" fillId="18" borderId="76" xfId="0" applyFont="1" applyFill="1" applyBorder="1" applyAlignment="1">
      <alignment vertical="top"/>
    </xf>
    <xf numFmtId="0" fontId="0" fillId="11" borderId="26" xfId="0" applyFill="1" applyBorder="1" applyAlignment="1">
      <alignment vertical="top"/>
    </xf>
    <xf numFmtId="0" fontId="0" fillId="25" borderId="0" xfId="0" applyFont="1" applyFill="1" applyBorder="1" applyAlignment="1">
      <alignment vertical="top"/>
    </xf>
    <xf numFmtId="0" fontId="84" fillId="11" borderId="77" xfId="0" applyFont="1" applyFill="1" applyBorder="1" applyAlignment="1">
      <alignment vertical="top"/>
    </xf>
    <xf numFmtId="0" fontId="0" fillId="24" borderId="77" xfId="0" applyFont="1" applyFill="1" applyBorder="1" applyAlignment="1">
      <alignment horizontal="center" vertical="top"/>
    </xf>
    <xf numFmtId="0" fontId="0" fillId="24" borderId="77" xfId="0" applyFont="1" applyFill="1" applyBorder="1" applyAlignment="1">
      <alignment vertical="top"/>
    </xf>
    <xf numFmtId="0" fontId="84" fillId="11" borderId="77" xfId="0" applyFont="1" applyFill="1" applyBorder="1" applyAlignment="1">
      <alignment horizontal="center" vertical="top"/>
    </xf>
    <xf numFmtId="0" fontId="2" fillId="11" borderId="23" xfId="0" applyFont="1" applyFill="1" applyBorder="1" applyAlignment="1">
      <alignment vertical="top"/>
    </xf>
    <xf numFmtId="0" fontId="0" fillId="11" borderId="78" xfId="0" applyFill="1" applyBorder="1" applyAlignment="1">
      <alignment horizontal="center" vertical="top"/>
    </xf>
    <xf numFmtId="0" fontId="0" fillId="11" borderId="78" xfId="0" applyFont="1" applyFill="1" applyBorder="1" applyAlignment="1">
      <alignment horizontal="center" vertical="top"/>
    </xf>
    <xf numFmtId="0" fontId="0" fillId="11" borderId="23" xfId="0" applyFont="1" applyFill="1" applyBorder="1" applyAlignment="1">
      <alignment vertical="top"/>
    </xf>
    <xf numFmtId="0" fontId="0" fillId="11" borderId="78" xfId="0" applyFill="1" applyBorder="1" applyAlignment="1">
      <alignment horizontal="center" vertical="top" wrapText="1"/>
    </xf>
    <xf numFmtId="0" fontId="0" fillId="11" borderId="79" xfId="0" applyFont="1" applyFill="1" applyBorder="1" applyAlignment="1">
      <alignment horizontal="center" vertical="top"/>
    </xf>
    <xf numFmtId="0" fontId="0" fillId="11" borderId="24" xfId="0" applyFont="1" applyFill="1" applyBorder="1" applyAlignment="1">
      <alignment vertical="top"/>
    </xf>
    <xf numFmtId="0" fontId="84" fillId="11" borderId="80" xfId="0" applyFont="1" applyFill="1" applyBorder="1" applyAlignment="1">
      <alignment vertical="top"/>
    </xf>
    <xf numFmtId="0" fontId="2" fillId="11" borderId="26" xfId="0" applyFont="1" applyFill="1" applyBorder="1" applyAlignment="1">
      <alignment horizontal="center" vertical="top"/>
    </xf>
    <xf numFmtId="0" fontId="0" fillId="11" borderId="20" xfId="0" applyFill="1" applyBorder="1" applyAlignment="1">
      <alignment horizontal="center" vertical="top"/>
    </xf>
    <xf numFmtId="0" fontId="4" fillId="11" borderId="19" xfId="53" applyFont="1" applyFill="1" applyBorder="1" applyAlignment="1" applyProtection="1">
      <alignment vertical="center"/>
      <protection/>
    </xf>
    <xf numFmtId="0" fontId="4" fillId="11" borderId="27" xfId="53" applyFont="1" applyFill="1" applyBorder="1" applyAlignment="1" applyProtection="1">
      <alignment vertical="center"/>
      <protection/>
    </xf>
    <xf numFmtId="0" fontId="4" fillId="11" borderId="27" xfId="53" applyFont="1" applyFill="1" applyBorder="1" applyAlignment="1">
      <alignment vertical="center"/>
    </xf>
    <xf numFmtId="0" fontId="0" fillId="11" borderId="27" xfId="0" applyFill="1" applyBorder="1" applyAlignment="1">
      <alignment vertical="center"/>
    </xf>
    <xf numFmtId="0" fontId="4" fillId="11" borderId="12" xfId="53" applyFont="1" applyFill="1" applyBorder="1" applyAlignment="1" applyProtection="1">
      <alignment vertical="center" wrapText="1"/>
      <protection/>
    </xf>
    <xf numFmtId="0" fontId="0" fillId="8" borderId="80" xfId="0" applyFont="1" applyFill="1" applyBorder="1" applyAlignment="1">
      <alignment horizontal="center" vertical="top"/>
    </xf>
    <xf numFmtId="0" fontId="0" fillId="8" borderId="80" xfId="0" applyFont="1" applyFill="1" applyBorder="1" applyAlignment="1">
      <alignment vertical="top"/>
    </xf>
    <xf numFmtId="0" fontId="0" fillId="8" borderId="23" xfId="0" applyFont="1" applyFill="1" applyBorder="1" applyAlignment="1">
      <alignment horizontal="center" vertical="top"/>
    </xf>
    <xf numFmtId="0" fontId="0" fillId="24" borderId="23" xfId="0" applyFont="1" applyFill="1" applyBorder="1" applyAlignment="1">
      <alignment vertical="top"/>
    </xf>
    <xf numFmtId="0" fontId="32" fillId="24" borderId="23" xfId="0" applyFont="1" applyFill="1" applyBorder="1" applyAlignment="1">
      <alignment vertical="top"/>
    </xf>
    <xf numFmtId="0" fontId="32" fillId="24" borderId="76" xfId="0" applyFont="1" applyFill="1" applyBorder="1" applyAlignment="1">
      <alignment vertical="top"/>
    </xf>
    <xf numFmtId="0" fontId="84" fillId="22" borderId="26" xfId="0" applyFont="1" applyFill="1" applyBorder="1" applyAlignment="1">
      <alignment horizontal="center" vertical="top"/>
    </xf>
    <xf numFmtId="0" fontId="0" fillId="22" borderId="23" xfId="0" applyFont="1" applyFill="1" applyBorder="1" applyAlignment="1">
      <alignment vertical="top"/>
    </xf>
    <xf numFmtId="0" fontId="84" fillId="22" borderId="23" xfId="0" applyFont="1" applyFill="1" applyBorder="1" applyAlignment="1">
      <alignment vertical="top"/>
    </xf>
    <xf numFmtId="0" fontId="0" fillId="22" borderId="72" xfId="0" applyFont="1" applyFill="1" applyBorder="1" applyAlignment="1">
      <alignment horizontal="center" vertical="top"/>
    </xf>
    <xf numFmtId="0" fontId="0" fillId="22" borderId="76" xfId="0" applyFont="1" applyFill="1" applyBorder="1" applyAlignment="1">
      <alignment vertical="top"/>
    </xf>
    <xf numFmtId="0" fontId="84" fillId="22" borderId="80" xfId="0" applyFont="1" applyFill="1" applyBorder="1" applyAlignment="1">
      <alignment horizontal="center" vertical="top"/>
    </xf>
    <xf numFmtId="0" fontId="84" fillId="22" borderId="80" xfId="0" applyFont="1" applyFill="1" applyBorder="1" applyAlignment="1">
      <alignment vertical="top"/>
    </xf>
    <xf numFmtId="0" fontId="4" fillId="22" borderId="27" xfId="53" applyFont="1" applyFill="1" applyBorder="1" applyAlignment="1">
      <alignment vertical="center"/>
    </xf>
    <xf numFmtId="0" fontId="0" fillId="22" borderId="27" xfId="0" applyFill="1" applyBorder="1" applyAlignment="1">
      <alignment vertical="center"/>
    </xf>
    <xf numFmtId="0" fontId="4" fillId="22" borderId="27" xfId="53" applyFont="1" applyFill="1" applyBorder="1" applyAlignment="1" applyProtection="1">
      <alignment vertical="center"/>
      <protection/>
    </xf>
    <xf numFmtId="0" fontId="0" fillId="22" borderId="27" xfId="53" applyFont="1" applyFill="1" applyBorder="1" applyAlignment="1">
      <alignment vertical="center"/>
    </xf>
    <xf numFmtId="0" fontId="0" fillId="22" borderId="27" xfId="53" applyFont="1" applyFill="1" applyBorder="1" applyAlignment="1" applyProtection="1">
      <alignment vertical="center"/>
      <protection/>
    </xf>
    <xf numFmtId="0" fontId="4" fillId="24" borderId="27" xfId="53" applyFont="1" applyFill="1" applyBorder="1" applyAlignment="1">
      <alignment vertical="center"/>
    </xf>
    <xf numFmtId="0" fontId="4" fillId="8" borderId="27" xfId="53" applyFont="1" applyFill="1" applyBorder="1" applyAlignment="1" applyProtection="1">
      <alignment vertical="center"/>
      <protection/>
    </xf>
    <xf numFmtId="0" fontId="2" fillId="11" borderId="26" xfId="0" applyFont="1" applyFill="1" applyBorder="1" applyAlignment="1">
      <alignment vertical="top"/>
    </xf>
    <xf numFmtId="0" fontId="0" fillId="11" borderId="26" xfId="0" applyFont="1" applyFill="1" applyBorder="1" applyAlignment="1">
      <alignment vertical="top"/>
    </xf>
    <xf numFmtId="0" fontId="0" fillId="11" borderId="26" xfId="0" applyFill="1" applyBorder="1" applyAlignment="1">
      <alignment vertical="top" wrapText="1"/>
    </xf>
    <xf numFmtId="0" fontId="0" fillId="11" borderId="72" xfId="0" applyFont="1" applyFill="1" applyBorder="1" applyAlignment="1">
      <alignment vertical="top"/>
    </xf>
    <xf numFmtId="0" fontId="0" fillId="11" borderId="24" xfId="0" applyFont="1" applyFill="1" applyBorder="1" applyAlignment="1">
      <alignment vertical="top" wrapText="1"/>
    </xf>
    <xf numFmtId="0" fontId="0" fillId="11" borderId="22" xfId="0" applyFont="1" applyFill="1" applyBorder="1" applyAlignment="1">
      <alignment vertical="top" wrapText="1"/>
    </xf>
    <xf numFmtId="0" fontId="0" fillId="11" borderId="21" xfId="0" applyFont="1" applyFill="1" applyBorder="1" applyAlignment="1">
      <alignment vertical="top" wrapText="1"/>
    </xf>
    <xf numFmtId="0" fontId="0" fillId="8" borderId="24" xfId="0" applyFill="1" applyBorder="1" applyAlignment="1">
      <alignment vertical="top" wrapText="1"/>
    </xf>
    <xf numFmtId="0" fontId="0" fillId="8" borderId="21" xfId="0" applyFill="1" applyBorder="1" applyAlignment="1">
      <alignment vertical="top" wrapText="1"/>
    </xf>
    <xf numFmtId="0" fontId="0" fillId="8" borderId="22" xfId="0" applyFill="1" applyBorder="1" applyAlignment="1">
      <alignment vertical="top" wrapText="1"/>
    </xf>
    <xf numFmtId="0" fontId="0" fillId="22" borderId="24" xfId="0" applyFont="1" applyFill="1" applyBorder="1" applyAlignment="1">
      <alignment vertical="top" wrapText="1"/>
    </xf>
    <xf numFmtId="0" fontId="0" fillId="11" borderId="30" xfId="0" applyFill="1" applyBorder="1" applyAlignment="1">
      <alignment vertical="top"/>
    </xf>
    <xf numFmtId="0" fontId="0" fillId="11" borderId="30" xfId="0" applyFont="1" applyFill="1" applyBorder="1" applyAlignment="1">
      <alignment vertical="top"/>
    </xf>
    <xf numFmtId="0" fontId="0" fillId="11" borderId="30" xfId="0" applyFill="1" applyBorder="1" applyAlignment="1">
      <alignment vertical="top" wrapText="1"/>
    </xf>
    <xf numFmtId="0" fontId="0" fillId="11" borderId="70" xfId="0" applyFont="1" applyFill="1" applyBorder="1" applyAlignment="1">
      <alignment vertical="top"/>
    </xf>
    <xf numFmtId="0" fontId="0" fillId="8" borderId="26" xfId="0" applyFont="1" applyFill="1" applyBorder="1" applyAlignment="1">
      <alignment vertical="top"/>
    </xf>
    <xf numFmtId="0" fontId="0" fillId="8" borderId="10" xfId="0" applyFont="1" applyFill="1" applyBorder="1" applyAlignment="1">
      <alignment vertical="top"/>
    </xf>
    <xf numFmtId="0" fontId="0" fillId="8" borderId="22" xfId="0" applyFont="1" applyFill="1" applyBorder="1" applyAlignment="1">
      <alignment vertical="top"/>
    </xf>
    <xf numFmtId="0" fontId="0" fillId="8" borderId="13" xfId="0" applyFont="1" applyFill="1" applyBorder="1" applyAlignment="1">
      <alignment vertical="top"/>
    </xf>
    <xf numFmtId="0" fontId="4" fillId="22" borderId="12" xfId="53" applyFont="1" applyFill="1" applyBorder="1" applyAlignment="1" applyProtection="1">
      <alignment vertical="center" wrapText="1"/>
      <protection/>
    </xf>
    <xf numFmtId="0" fontId="4" fillId="22" borderId="19" xfId="53" applyFont="1" applyFill="1" applyBorder="1" applyAlignment="1" applyProtection="1">
      <alignment vertical="center" wrapText="1"/>
      <protection/>
    </xf>
    <xf numFmtId="0" fontId="4" fillId="8" borderId="12" xfId="53" applyFont="1" applyFill="1" applyBorder="1" applyAlignment="1" applyProtection="1">
      <alignment vertical="center" wrapText="1"/>
      <protection/>
    </xf>
    <xf numFmtId="0" fontId="4" fillId="8" borderId="19" xfId="53" applyFont="1" applyFill="1" applyBorder="1" applyAlignment="1" applyProtection="1">
      <alignment vertical="center" wrapText="1"/>
      <protection/>
    </xf>
    <xf numFmtId="0" fontId="81" fillId="18" borderId="81" xfId="0" applyFont="1" applyFill="1" applyBorder="1" applyAlignment="1">
      <alignment vertical="top" wrapText="1"/>
    </xf>
    <xf numFmtId="0" fontId="40" fillId="18" borderId="71" xfId="0" applyFont="1" applyFill="1" applyBorder="1" applyAlignment="1">
      <alignment vertical="top"/>
    </xf>
    <xf numFmtId="0" fontId="40" fillId="18" borderId="72" xfId="0" applyFont="1" applyFill="1" applyBorder="1" applyAlignment="1">
      <alignment vertical="top"/>
    </xf>
    <xf numFmtId="0" fontId="40" fillId="18" borderId="71" xfId="0" applyFont="1" applyFill="1" applyBorder="1" applyAlignment="1">
      <alignment vertical="top" wrapText="1"/>
    </xf>
    <xf numFmtId="0" fontId="40" fillId="18" borderId="71" xfId="0" applyFont="1" applyFill="1" applyBorder="1" applyAlignment="1">
      <alignment vertical="center" wrapText="1"/>
    </xf>
    <xf numFmtId="0" fontId="0" fillId="11" borderId="22" xfId="0" applyFont="1" applyFill="1" applyBorder="1" applyAlignment="1">
      <alignment vertical="top"/>
    </xf>
    <xf numFmtId="0" fontId="0" fillId="11" borderId="24" xfId="0" applyFill="1" applyBorder="1" applyAlignment="1">
      <alignment vertical="top"/>
    </xf>
    <xf numFmtId="0" fontId="0" fillId="11" borderId="24" xfId="0" applyFill="1" applyBorder="1" applyAlignment="1">
      <alignment vertical="top" wrapText="1"/>
    </xf>
    <xf numFmtId="0" fontId="0" fillId="11" borderId="21" xfId="0" applyFill="1" applyBorder="1" applyAlignment="1">
      <alignment vertical="top"/>
    </xf>
    <xf numFmtId="0" fontId="0" fillId="11" borderId="21" xfId="0" applyFill="1" applyBorder="1" applyAlignment="1">
      <alignment vertical="top" wrapText="1"/>
    </xf>
    <xf numFmtId="0" fontId="0" fillId="11" borderId="22" xfId="0" applyFill="1" applyBorder="1" applyAlignment="1">
      <alignment vertical="top" wrapText="1"/>
    </xf>
    <xf numFmtId="0" fontId="0" fillId="11" borderId="21" xfId="0" applyFont="1" applyFill="1" applyBorder="1" applyAlignment="1">
      <alignment vertical="top"/>
    </xf>
    <xf numFmtId="0" fontId="4" fillId="11" borderId="27" xfId="53" applyFill="1" applyBorder="1" applyAlignment="1" applyProtection="1">
      <alignment vertical="center" wrapText="1"/>
      <protection/>
    </xf>
    <xf numFmtId="0" fontId="0" fillId="11" borderId="23" xfId="0" applyFont="1" applyFill="1" applyBorder="1" applyAlignment="1">
      <alignment vertical="top" wrapText="1"/>
    </xf>
    <xf numFmtId="0" fontId="0" fillId="11" borderId="82" xfId="0" applyFont="1" applyFill="1" applyBorder="1" applyAlignment="1">
      <alignment vertical="top" wrapText="1"/>
    </xf>
    <xf numFmtId="0" fontId="84" fillId="22" borderId="77" xfId="0" applyFont="1" applyFill="1" applyBorder="1" applyAlignment="1">
      <alignment vertical="top"/>
    </xf>
    <xf numFmtId="0" fontId="0" fillId="22" borderId="24" xfId="0" applyFont="1" applyFill="1" applyBorder="1" applyAlignment="1">
      <alignment vertical="top"/>
    </xf>
    <xf numFmtId="0" fontId="0" fillId="22" borderId="21" xfId="0" applyFont="1" applyFill="1" applyBorder="1" applyAlignment="1">
      <alignment vertical="top"/>
    </xf>
    <xf numFmtId="0" fontId="0" fillId="22" borderId="21" xfId="0" applyFont="1" applyFill="1" applyBorder="1" applyAlignment="1">
      <alignment vertical="top" wrapText="1"/>
    </xf>
    <xf numFmtId="0" fontId="0" fillId="22" borderId="22" xfId="0" applyFont="1" applyFill="1" applyBorder="1" applyAlignment="1">
      <alignment vertical="top"/>
    </xf>
    <xf numFmtId="0" fontId="0" fillId="22" borderId="22" xfId="0" applyFont="1" applyFill="1" applyBorder="1" applyAlignment="1">
      <alignment vertical="top" wrapText="1"/>
    </xf>
    <xf numFmtId="0" fontId="0" fillId="22" borderId="27" xfId="53" applyFont="1" applyFill="1" applyBorder="1" applyAlignment="1" applyProtection="1">
      <alignment vertical="center" wrapText="1"/>
      <protection/>
    </xf>
    <xf numFmtId="0" fontId="0" fillId="22" borderId="24" xfId="0" applyFont="1" applyFill="1" applyBorder="1" applyAlignment="1">
      <alignment vertical="top"/>
    </xf>
    <xf numFmtId="0" fontId="0" fillId="22" borderId="22" xfId="0" applyFont="1" applyFill="1" applyBorder="1" applyAlignment="1">
      <alignment vertical="top"/>
    </xf>
    <xf numFmtId="0" fontId="76" fillId="22" borderId="27" xfId="53" applyFont="1" applyFill="1" applyBorder="1" applyAlignment="1" applyProtection="1">
      <alignment vertical="center" wrapText="1"/>
      <protection/>
    </xf>
    <xf numFmtId="0" fontId="0" fillId="22" borderId="21" xfId="0" applyFont="1" applyFill="1" applyBorder="1" applyAlignment="1">
      <alignment vertical="top"/>
    </xf>
    <xf numFmtId="0" fontId="0" fillId="22" borderId="23" xfId="0" applyFont="1" applyFill="1" applyBorder="1" applyAlignment="1">
      <alignment vertical="top" wrapText="1"/>
    </xf>
    <xf numFmtId="0" fontId="4" fillId="22" borderId="30" xfId="53" applyFont="1" applyFill="1" applyBorder="1" applyAlignment="1" applyProtection="1">
      <alignment vertical="center" wrapText="1"/>
      <protection/>
    </xf>
    <xf numFmtId="0" fontId="0" fillId="22" borderId="82" xfId="0" applyFont="1" applyFill="1" applyBorder="1" applyAlignment="1">
      <alignment vertical="top"/>
    </xf>
    <xf numFmtId="0" fontId="84" fillId="24" borderId="77" xfId="0" applyFont="1" applyFill="1" applyBorder="1" applyAlignment="1">
      <alignment vertical="top"/>
    </xf>
    <xf numFmtId="0" fontId="0" fillId="24" borderId="23" xfId="0" applyFont="1" applyFill="1" applyBorder="1" applyAlignment="1">
      <alignment vertical="top" wrapText="1"/>
    </xf>
    <xf numFmtId="0" fontId="0" fillId="24" borderId="24" xfId="0" applyFont="1" applyFill="1" applyBorder="1" applyAlignment="1">
      <alignment vertical="top"/>
    </xf>
    <xf numFmtId="0" fontId="0" fillId="24" borderId="24" xfId="0" applyFont="1" applyFill="1" applyBorder="1" applyAlignment="1">
      <alignment vertical="top" wrapText="1"/>
    </xf>
    <xf numFmtId="0" fontId="4" fillId="24" borderId="27" xfId="53" applyFont="1" applyFill="1" applyBorder="1" applyAlignment="1" applyProtection="1">
      <alignment vertical="center" wrapText="1"/>
      <protection/>
    </xf>
    <xf numFmtId="0" fontId="0" fillId="24" borderId="22" xfId="0" applyFont="1" applyFill="1" applyBorder="1" applyAlignment="1">
      <alignment vertical="top"/>
    </xf>
    <xf numFmtId="0" fontId="0" fillId="24" borderId="22" xfId="0" applyFont="1" applyFill="1" applyBorder="1" applyAlignment="1">
      <alignment vertical="top" wrapText="1"/>
    </xf>
    <xf numFmtId="0" fontId="0" fillId="24" borderId="27" xfId="53" applyFont="1" applyFill="1" applyBorder="1" applyAlignment="1" applyProtection="1">
      <alignment vertical="center" wrapText="1"/>
      <protection/>
    </xf>
    <xf numFmtId="0" fontId="0" fillId="24" borderId="24" xfId="0" applyFont="1" applyFill="1" applyBorder="1" applyAlignment="1">
      <alignment vertical="top"/>
    </xf>
    <xf numFmtId="0" fontId="0" fillId="24" borderId="22" xfId="0" applyFont="1" applyFill="1" applyBorder="1" applyAlignment="1">
      <alignment vertical="top"/>
    </xf>
    <xf numFmtId="0" fontId="0" fillId="24" borderId="21" xfId="0" applyFont="1" applyFill="1" applyBorder="1" applyAlignment="1">
      <alignment vertical="top"/>
    </xf>
    <xf numFmtId="0" fontId="0" fillId="24" borderId="21" xfId="0" applyFont="1" applyFill="1" applyBorder="1" applyAlignment="1">
      <alignment vertical="top" wrapText="1"/>
    </xf>
    <xf numFmtId="0" fontId="0" fillId="24" borderId="24" xfId="0" applyFill="1" applyBorder="1" applyAlignment="1">
      <alignment vertical="top"/>
    </xf>
    <xf numFmtId="0" fontId="0" fillId="24" borderId="24" xfId="0" applyFill="1" applyBorder="1" applyAlignment="1">
      <alignment vertical="top" wrapText="1"/>
    </xf>
    <xf numFmtId="0" fontId="0" fillId="24" borderId="21" xfId="0" applyFill="1" applyBorder="1" applyAlignment="1">
      <alignment vertical="top"/>
    </xf>
    <xf numFmtId="0" fontId="0" fillId="24" borderId="21" xfId="0" applyFill="1" applyBorder="1" applyAlignment="1">
      <alignment vertical="top" wrapText="1"/>
    </xf>
    <xf numFmtId="0" fontId="0" fillId="24" borderId="22" xfId="0" applyFill="1" applyBorder="1" applyAlignment="1">
      <alignment vertical="top"/>
    </xf>
    <xf numFmtId="0" fontId="0" fillId="24" borderId="22" xfId="0" applyFill="1" applyBorder="1" applyAlignment="1">
      <alignment vertical="top" wrapText="1"/>
    </xf>
    <xf numFmtId="0" fontId="0" fillId="24" borderId="82" xfId="0" applyFont="1" applyFill="1" applyBorder="1" applyAlignment="1">
      <alignment vertical="top"/>
    </xf>
    <xf numFmtId="0" fontId="0" fillId="24" borderId="82" xfId="0" applyFont="1" applyFill="1" applyBorder="1" applyAlignment="1">
      <alignment vertical="top" wrapText="1"/>
    </xf>
    <xf numFmtId="0" fontId="84" fillId="8" borderId="77" xfId="0" applyFont="1" applyFill="1" applyBorder="1" applyAlignment="1">
      <alignment vertical="top"/>
    </xf>
    <xf numFmtId="0" fontId="0" fillId="8" borderId="24" xfId="0" applyFont="1" applyFill="1" applyBorder="1" applyAlignment="1">
      <alignment vertical="top"/>
    </xf>
    <xf numFmtId="0" fontId="0" fillId="8" borderId="24" xfId="0" applyFont="1" applyFill="1" applyBorder="1" applyAlignment="1">
      <alignment vertical="top" wrapText="1"/>
    </xf>
    <xf numFmtId="0" fontId="0" fillId="8" borderId="21" xfId="0" applyFont="1" applyFill="1" applyBorder="1" applyAlignment="1">
      <alignment vertical="top"/>
    </xf>
    <xf numFmtId="0" fontId="0" fillId="8" borderId="21" xfId="0" applyFont="1" applyFill="1" applyBorder="1" applyAlignment="1">
      <alignment vertical="top" wrapText="1"/>
    </xf>
    <xf numFmtId="0" fontId="4" fillId="8" borderId="27" xfId="53" applyFont="1" applyFill="1" applyBorder="1" applyAlignment="1" applyProtection="1">
      <alignment vertical="center" wrapText="1"/>
      <protection/>
    </xf>
    <xf numFmtId="0" fontId="0" fillId="8" borderId="27" xfId="53" applyFont="1" applyFill="1" applyBorder="1" applyAlignment="1" applyProtection="1">
      <alignment vertical="center" wrapText="1"/>
      <protection/>
    </xf>
    <xf numFmtId="0" fontId="0" fillId="8" borderId="22" xfId="0" applyFont="1" applyFill="1" applyBorder="1" applyAlignment="1">
      <alignment vertical="top" wrapText="1"/>
    </xf>
    <xf numFmtId="0" fontId="0" fillId="8" borderId="23" xfId="0" applyFont="1" applyFill="1" applyBorder="1" applyAlignment="1">
      <alignment vertical="top" wrapText="1"/>
    </xf>
    <xf numFmtId="0" fontId="41" fillId="8" borderId="23" xfId="0" applyFont="1" applyFill="1" applyBorder="1" applyAlignment="1">
      <alignment vertical="top" wrapText="1"/>
    </xf>
    <xf numFmtId="0" fontId="41" fillId="8" borderId="27" xfId="0" applyFont="1" applyFill="1" applyBorder="1" applyAlignment="1">
      <alignment vertical="center" wrapText="1"/>
    </xf>
    <xf numFmtId="0" fontId="0" fillId="8" borderId="27" xfId="53" applyFont="1" applyFill="1" applyBorder="1" applyAlignment="1" applyProtection="1">
      <alignment vertical="center" wrapText="1"/>
      <protection/>
    </xf>
    <xf numFmtId="0" fontId="0" fillId="8" borderId="24" xfId="0" applyFill="1" applyBorder="1" applyAlignment="1">
      <alignment vertical="top"/>
    </xf>
    <xf numFmtId="0" fontId="0" fillId="8" borderId="21" xfId="0" applyFill="1" applyBorder="1" applyAlignment="1">
      <alignment vertical="top"/>
    </xf>
    <xf numFmtId="0" fontId="0" fillId="8" borderId="22" xfId="0" applyFill="1" applyBorder="1" applyAlignment="1">
      <alignment vertical="top"/>
    </xf>
    <xf numFmtId="0" fontId="0" fillId="8" borderId="23" xfId="0" applyNumberFormat="1" applyFont="1" applyFill="1" applyBorder="1" applyAlignment="1">
      <alignment vertical="top" wrapText="1"/>
    </xf>
    <xf numFmtId="0" fontId="2" fillId="11" borderId="30" xfId="0" applyFont="1" applyFill="1" applyBorder="1" applyAlignment="1">
      <alignment vertical="top"/>
    </xf>
    <xf numFmtId="0" fontId="4" fillId="24" borderId="27" xfId="53" applyFill="1" applyBorder="1" applyAlignment="1" applyProtection="1">
      <alignment vertical="center" wrapText="1"/>
      <protection/>
    </xf>
    <xf numFmtId="0" fontId="0" fillId="22" borderId="20" xfId="0" applyFont="1" applyFill="1" applyBorder="1" applyAlignment="1">
      <alignment horizontal="center" vertical="top"/>
    </xf>
    <xf numFmtId="0" fontId="0" fillId="22" borderId="10" xfId="0" applyFont="1" applyFill="1" applyBorder="1" applyAlignment="1">
      <alignment vertical="top"/>
    </xf>
    <xf numFmtId="0" fontId="0" fillId="22" borderId="14" xfId="0" applyFont="1" applyFill="1" applyBorder="1" applyAlignment="1">
      <alignment horizontal="center" vertical="top"/>
    </xf>
    <xf numFmtId="0" fontId="0" fillId="22" borderId="12" xfId="53" applyFont="1" applyFill="1" applyBorder="1" applyAlignment="1" applyProtection="1">
      <alignment vertical="center" wrapText="1"/>
      <protection/>
    </xf>
    <xf numFmtId="0" fontId="0" fillId="22" borderId="13" xfId="0" applyFont="1" applyFill="1" applyBorder="1" applyAlignment="1">
      <alignment vertical="top"/>
    </xf>
    <xf numFmtId="0" fontId="0" fillId="22" borderId="19" xfId="0" applyFont="1" applyFill="1" applyBorder="1" applyAlignment="1">
      <alignment vertical="top"/>
    </xf>
    <xf numFmtId="0" fontId="0" fillId="18" borderId="35" xfId="0" applyFill="1" applyBorder="1" applyAlignment="1">
      <alignment horizontal="left" vertical="top" wrapText="1"/>
    </xf>
    <xf numFmtId="0" fontId="84" fillId="26" borderId="77" xfId="0" applyFont="1" applyFill="1" applyBorder="1" applyAlignment="1">
      <alignment horizontal="center" vertical="top"/>
    </xf>
    <xf numFmtId="0" fontId="84" fillId="26" borderId="77" xfId="0" applyFont="1" applyFill="1" applyBorder="1" applyAlignment="1">
      <alignment vertical="top"/>
    </xf>
    <xf numFmtId="0" fontId="0" fillId="26" borderId="22" xfId="0" applyFont="1" applyFill="1" applyBorder="1" applyAlignment="1">
      <alignment horizontal="center" vertical="top"/>
    </xf>
    <xf numFmtId="0" fontId="0" fillId="26" borderId="22" xfId="0" applyFont="1" applyFill="1" applyBorder="1" applyAlignment="1">
      <alignment vertical="top"/>
    </xf>
    <xf numFmtId="0" fontId="0" fillId="26" borderId="22" xfId="0" applyFont="1" applyFill="1" applyBorder="1" applyAlignment="1">
      <alignment vertical="top" wrapText="1"/>
    </xf>
    <xf numFmtId="0" fontId="4" fillId="26" borderId="27" xfId="53" applyFont="1" applyFill="1" applyBorder="1" applyAlignment="1" applyProtection="1">
      <alignment vertical="center" wrapText="1"/>
      <protection/>
    </xf>
    <xf numFmtId="0" fontId="0" fillId="26" borderId="30" xfId="0" applyFont="1" applyFill="1" applyBorder="1" applyAlignment="1">
      <alignment vertical="top"/>
    </xf>
    <xf numFmtId="0" fontId="0" fillId="26" borderId="0" xfId="0" applyFont="1" applyFill="1" applyBorder="1" applyAlignment="1">
      <alignment vertical="top"/>
    </xf>
    <xf numFmtId="0" fontId="0" fillId="26" borderId="20" xfId="0" applyFont="1" applyFill="1" applyBorder="1" applyAlignment="1">
      <alignment vertical="top"/>
    </xf>
    <xf numFmtId="0" fontId="0" fillId="26" borderId="23" xfId="0" applyFont="1" applyFill="1" applyBorder="1" applyAlignment="1">
      <alignment horizontal="center" vertical="top"/>
    </xf>
    <xf numFmtId="0" fontId="0" fillId="26" borderId="23" xfId="0" applyFont="1" applyFill="1" applyBorder="1" applyAlignment="1">
      <alignment vertical="top"/>
    </xf>
    <xf numFmtId="0" fontId="0" fillId="26" borderId="23" xfId="0" applyFont="1" applyFill="1" applyBorder="1" applyAlignment="1">
      <alignment vertical="top" wrapText="1"/>
    </xf>
    <xf numFmtId="0" fontId="0" fillId="26" borderId="26" xfId="0" applyFont="1" applyFill="1" applyBorder="1" applyAlignment="1">
      <alignment vertical="top"/>
    </xf>
    <xf numFmtId="0" fontId="0" fillId="26" borderId="24" xfId="0" applyFont="1" applyFill="1" applyBorder="1" applyAlignment="1">
      <alignment vertical="top"/>
    </xf>
    <xf numFmtId="0" fontId="0" fillId="26" borderId="24" xfId="0" applyFont="1" applyFill="1" applyBorder="1" applyAlignment="1">
      <alignment vertical="top" wrapText="1"/>
    </xf>
    <xf numFmtId="0" fontId="0" fillId="26" borderId="27" xfId="0" applyFont="1" applyFill="1" applyBorder="1" applyAlignment="1">
      <alignment vertical="center" wrapText="1"/>
    </xf>
    <xf numFmtId="0" fontId="4" fillId="26" borderId="0" xfId="53" applyFont="1" applyFill="1" applyAlignment="1">
      <alignment horizontal="left" vertical="center"/>
    </xf>
    <xf numFmtId="0" fontId="0" fillId="26" borderId="21" xfId="0" applyFont="1" applyFill="1" applyBorder="1" applyAlignment="1">
      <alignment vertical="top"/>
    </xf>
    <xf numFmtId="0" fontId="4" fillId="26" borderId="27" xfId="53" applyFont="1" applyFill="1" applyBorder="1" applyAlignment="1" applyProtection="1">
      <alignment vertical="center"/>
      <protection/>
    </xf>
    <xf numFmtId="0" fontId="0" fillId="26" borderId="24" xfId="0" applyFont="1" applyFill="1" applyBorder="1" applyAlignment="1">
      <alignment horizontal="center" vertical="top"/>
    </xf>
    <xf numFmtId="0" fontId="0" fillId="26" borderId="82" xfId="0" applyFont="1" applyFill="1" applyBorder="1" applyAlignment="1">
      <alignment vertical="top"/>
    </xf>
    <xf numFmtId="0" fontId="4" fillId="26" borderId="71" xfId="53" applyFont="1" applyFill="1" applyBorder="1" applyAlignment="1" applyProtection="1">
      <alignment vertical="center"/>
      <protection/>
    </xf>
    <xf numFmtId="0" fontId="0" fillId="26" borderId="70" xfId="0" applyFont="1" applyFill="1" applyBorder="1" applyAlignment="1">
      <alignment vertical="top"/>
    </xf>
    <xf numFmtId="0" fontId="0" fillId="26" borderId="14" xfId="0" applyFont="1" applyFill="1" applyBorder="1" applyAlignment="1">
      <alignment vertical="top"/>
    </xf>
    <xf numFmtId="0" fontId="0" fillId="11" borderId="83" xfId="0" applyFont="1" applyFill="1" applyBorder="1" applyAlignment="1">
      <alignment horizontal="left" vertical="top" wrapText="1"/>
    </xf>
    <xf numFmtId="0" fontId="0" fillId="11" borderId="42" xfId="0" applyFont="1" applyFill="1" applyBorder="1" applyAlignment="1">
      <alignment horizontal="left" vertical="top" wrapText="1"/>
    </xf>
    <xf numFmtId="0" fontId="3" fillId="19" borderId="32" xfId="0" applyFont="1" applyFill="1" applyBorder="1" applyAlignment="1">
      <alignment horizontal="left" vertical="center" wrapText="1"/>
    </xf>
    <xf numFmtId="0" fontId="3" fillId="19" borderId="33" xfId="0" applyFont="1" applyFill="1" applyBorder="1" applyAlignment="1">
      <alignment horizontal="left" vertical="center" wrapText="1"/>
    </xf>
    <xf numFmtId="0" fontId="101" fillId="18" borderId="15" xfId="0" applyFont="1" applyFill="1" applyBorder="1" applyAlignment="1">
      <alignment horizontal="center"/>
    </xf>
    <xf numFmtId="0" fontId="101" fillId="18" borderId="0" xfId="0" applyFont="1" applyFill="1" applyBorder="1" applyAlignment="1">
      <alignment horizontal="center"/>
    </xf>
    <xf numFmtId="0" fontId="101" fillId="18" borderId="17" xfId="0" applyFont="1" applyFill="1" applyBorder="1" applyAlignment="1">
      <alignment horizontal="center"/>
    </xf>
    <xf numFmtId="0" fontId="0" fillId="8" borderId="84" xfId="0" applyFont="1" applyFill="1" applyBorder="1" applyAlignment="1">
      <alignment horizontal="left" vertical="top" wrapText="1"/>
    </xf>
    <xf numFmtId="0" fontId="0" fillId="8" borderId="85" xfId="0" applyFont="1" applyFill="1" applyBorder="1" applyAlignment="1">
      <alignment horizontal="left" vertical="top" wrapText="1"/>
    </xf>
    <xf numFmtId="0" fontId="0" fillId="8" borderId="71" xfId="0" applyFont="1" applyFill="1" applyBorder="1" applyAlignment="1">
      <alignment horizontal="left" vertical="top" wrapText="1"/>
    </xf>
    <xf numFmtId="0" fontId="0" fillId="8" borderId="70" xfId="0" applyFont="1" applyFill="1" applyBorder="1" applyAlignment="1">
      <alignment horizontal="left" vertical="top" wrapText="1"/>
    </xf>
    <xf numFmtId="0" fontId="0" fillId="8" borderId="86" xfId="0" applyFont="1" applyFill="1" applyBorder="1" applyAlignment="1">
      <alignment horizontal="left" vertical="top" wrapText="1"/>
    </xf>
    <xf numFmtId="0" fontId="0" fillId="8" borderId="42" xfId="0" applyFont="1" applyFill="1" applyBorder="1" applyAlignment="1">
      <alignment horizontal="left" vertical="top" wrapText="1"/>
    </xf>
    <xf numFmtId="0" fontId="0" fillId="24" borderId="86" xfId="0" applyFont="1" applyFill="1" applyBorder="1" applyAlignment="1">
      <alignment horizontal="left" vertical="top" wrapText="1"/>
    </xf>
    <xf numFmtId="0" fontId="0" fillId="24" borderId="42" xfId="0" applyFont="1" applyFill="1" applyBorder="1" applyAlignment="1">
      <alignment horizontal="left" vertical="top" wrapText="1"/>
    </xf>
    <xf numFmtId="0" fontId="0" fillId="22" borderId="86" xfId="0" applyFont="1" applyFill="1" applyBorder="1" applyAlignment="1">
      <alignment horizontal="left" vertical="top" wrapText="1"/>
    </xf>
    <xf numFmtId="0" fontId="0" fillId="22" borderId="42" xfId="0" applyFont="1" applyFill="1" applyBorder="1" applyAlignment="1">
      <alignment horizontal="left" vertical="top" wrapText="1"/>
    </xf>
    <xf numFmtId="0" fontId="97" fillId="18" borderId="0" xfId="0" applyFont="1" applyFill="1" applyBorder="1" applyAlignment="1">
      <alignment wrapText="1"/>
    </xf>
    <xf numFmtId="0" fontId="41" fillId="18" borderId="0" xfId="0" applyFont="1" applyFill="1" applyAlignment="1">
      <alignment wrapText="1"/>
    </xf>
    <xf numFmtId="0" fontId="41" fillId="18" borderId="0" xfId="0" applyFont="1" applyFill="1" applyBorder="1" applyAlignment="1">
      <alignment wrapText="1"/>
    </xf>
    <xf numFmtId="0" fontId="82" fillId="18" borderId="0" xfId="0" applyFont="1" applyFill="1" applyBorder="1" applyAlignment="1">
      <alignment horizontal="left" wrapText="1"/>
    </xf>
    <xf numFmtId="0" fontId="81" fillId="18" borderId="0" xfId="0" applyFont="1" applyFill="1" applyBorder="1" applyAlignment="1">
      <alignment horizontal="center" wrapText="1"/>
    </xf>
    <xf numFmtId="0" fontId="82" fillId="18" borderId="0" xfId="0" applyFont="1" applyFill="1" applyAlignment="1">
      <alignment horizontal="left" wrapText="1"/>
    </xf>
    <xf numFmtId="0" fontId="98" fillId="18" borderId="0" xfId="0" applyFont="1" applyFill="1" applyBorder="1" applyAlignment="1">
      <alignment horizontal="left"/>
    </xf>
    <xf numFmtId="0" fontId="3" fillId="19" borderId="34" xfId="0" applyFont="1" applyFill="1" applyBorder="1" applyAlignment="1">
      <alignment horizontal="left" vertical="center" wrapText="1"/>
    </xf>
    <xf numFmtId="0" fontId="81" fillId="18" borderId="0" xfId="0" applyFont="1" applyFill="1" applyBorder="1" applyAlignment="1">
      <alignment horizontal="left" vertical="center" wrapText="1"/>
    </xf>
    <xf numFmtId="0" fontId="81" fillId="18" borderId="32" xfId="0" applyFont="1" applyFill="1" applyBorder="1" applyAlignment="1">
      <alignment horizontal="left" vertical="top" wrapText="1"/>
    </xf>
    <xf numFmtId="0" fontId="81" fillId="18" borderId="33" xfId="0" applyFont="1" applyFill="1" applyBorder="1" applyAlignment="1">
      <alignment horizontal="left" vertical="top" wrapText="1"/>
    </xf>
    <xf numFmtId="0" fontId="81" fillId="18" borderId="34" xfId="0" applyFont="1" applyFill="1" applyBorder="1" applyAlignment="1">
      <alignment horizontal="left" vertical="top" wrapText="1"/>
    </xf>
    <xf numFmtId="0" fontId="3" fillId="22" borderId="32" xfId="0" applyFont="1" applyFill="1" applyBorder="1" applyAlignment="1">
      <alignment horizontal="left" vertical="center" wrapText="1"/>
    </xf>
    <xf numFmtId="0" fontId="3" fillId="22" borderId="33" xfId="0" applyFont="1" applyFill="1" applyBorder="1" applyAlignment="1">
      <alignment horizontal="left" vertical="center" wrapText="1"/>
    </xf>
    <xf numFmtId="0" fontId="3" fillId="22" borderId="34" xfId="0" applyFont="1" applyFill="1" applyBorder="1" applyAlignment="1">
      <alignment horizontal="left" vertical="center" wrapText="1"/>
    </xf>
    <xf numFmtId="0" fontId="41" fillId="26" borderId="86" xfId="0" applyFont="1" applyFill="1" applyBorder="1" applyAlignment="1">
      <alignment horizontal="left" vertical="top" wrapText="1"/>
    </xf>
    <xf numFmtId="0" fontId="41" fillId="26" borderId="42" xfId="0" applyFont="1" applyFill="1" applyBorder="1" applyAlignment="1">
      <alignment horizontal="left" vertical="top" wrapText="1"/>
    </xf>
    <xf numFmtId="0" fontId="0" fillId="22" borderId="87" xfId="0" applyFont="1" applyFill="1" applyBorder="1" applyAlignment="1">
      <alignment horizontal="center"/>
    </xf>
    <xf numFmtId="0" fontId="0" fillId="22" borderId="67" xfId="0" applyFont="1" applyFill="1" applyBorder="1" applyAlignment="1">
      <alignment horizontal="center"/>
    </xf>
    <xf numFmtId="0" fontId="40" fillId="18" borderId="88" xfId="0" applyFont="1" applyFill="1" applyBorder="1" applyAlignment="1">
      <alignment horizontal="left" vertical="center"/>
    </xf>
    <xf numFmtId="0" fontId="40" fillId="18" borderId="45" xfId="0" applyFont="1" applyFill="1" applyBorder="1" applyAlignment="1">
      <alignment horizontal="left" vertical="center"/>
    </xf>
    <xf numFmtId="0" fontId="40" fillId="18" borderId="89" xfId="0" applyFont="1" applyFill="1" applyBorder="1" applyAlignment="1">
      <alignment horizontal="left" vertical="center"/>
    </xf>
    <xf numFmtId="0" fontId="0" fillId="18" borderId="45" xfId="0" applyFont="1" applyFill="1" applyBorder="1" applyAlignment="1">
      <alignment horizontal="center"/>
    </xf>
    <xf numFmtId="0" fontId="8" fillId="18" borderId="88" xfId="0" applyFont="1" applyFill="1" applyBorder="1" applyAlignment="1">
      <alignment vertical="center" wrapText="1"/>
    </xf>
    <xf numFmtId="0" fontId="0" fillId="0" borderId="45" xfId="0" applyBorder="1" applyAlignment="1">
      <alignment vertical="center" wrapText="1"/>
    </xf>
    <xf numFmtId="0" fontId="0" fillId="8" borderId="24" xfId="0" applyFont="1" applyFill="1"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24" borderId="24" xfId="0" applyFont="1" applyFill="1" applyBorder="1" applyAlignment="1">
      <alignment vertical="top" wrapText="1"/>
    </xf>
    <xf numFmtId="0" fontId="0" fillId="0" borderId="82" xfId="0" applyBorder="1" applyAlignment="1">
      <alignment vertical="top" wrapText="1"/>
    </xf>
    <xf numFmtId="0" fontId="0" fillId="24" borderId="24" xfId="0" applyFill="1" applyBorder="1" applyAlignment="1">
      <alignment vertical="top" wrapText="1"/>
    </xf>
    <xf numFmtId="0" fontId="0" fillId="8" borderId="24" xfId="0" applyNumberFormat="1" applyFont="1" applyFill="1" applyBorder="1" applyAlignment="1">
      <alignment vertical="top" wrapText="1"/>
    </xf>
    <xf numFmtId="0" fontId="0" fillId="8" borderId="24" xfId="0" applyFill="1" applyBorder="1" applyAlignment="1">
      <alignment vertical="top" wrapText="1"/>
    </xf>
    <xf numFmtId="0" fontId="41" fillId="8" borderId="24" xfId="0" applyFont="1" applyFill="1" applyBorder="1" applyAlignment="1">
      <alignment vertical="top" wrapText="1"/>
    </xf>
    <xf numFmtId="0" fontId="0" fillId="22" borderId="24" xfId="0" applyFont="1" applyFill="1" applyBorder="1" applyAlignment="1">
      <alignment vertical="top" wrapText="1"/>
    </xf>
    <xf numFmtId="0" fontId="0" fillId="22" borderId="24" xfId="0" applyNumberFormat="1" applyFont="1" applyFill="1" applyBorder="1" applyAlignment="1">
      <alignment vertical="top" wrapText="1"/>
    </xf>
    <xf numFmtId="0" fontId="0" fillId="11" borderId="24" xfId="0" applyFont="1" applyFill="1" applyBorder="1" applyAlignment="1">
      <alignment vertical="top" wrapText="1"/>
    </xf>
    <xf numFmtId="0" fontId="81" fillId="18" borderId="81" xfId="0" applyFont="1" applyFill="1" applyBorder="1" applyAlignment="1">
      <alignment horizontal="left" vertical="top" wrapText="1"/>
    </xf>
    <xf numFmtId="0" fontId="0" fillId="26" borderId="24" xfId="0" applyFont="1" applyFill="1" applyBorder="1" applyAlignment="1">
      <alignment vertical="top" wrapText="1"/>
    </xf>
    <xf numFmtId="0" fontId="0" fillId="26" borderId="21" xfId="0" applyFill="1" applyBorder="1" applyAlignment="1">
      <alignment vertical="top" wrapText="1"/>
    </xf>
    <xf numFmtId="0" fontId="0" fillId="26" borderId="82" xfId="0" applyFill="1" applyBorder="1" applyAlignment="1">
      <alignment vertical="top" wrapText="1"/>
    </xf>
    <xf numFmtId="0" fontId="0" fillId="11" borderId="24" xfId="0" applyFill="1" applyBorder="1" applyAlignment="1">
      <alignment vertical="top" wrapText="1"/>
    </xf>
    <xf numFmtId="0" fontId="0" fillId="26" borderId="22" xfId="0" applyFill="1" applyBorder="1" applyAlignment="1">
      <alignment vertical="top" wrapText="1"/>
    </xf>
    <xf numFmtId="0" fontId="6" fillId="20" borderId="27" xfId="0" applyFont="1" applyFill="1" applyBorder="1" applyAlignment="1">
      <alignment vertical="center" wrapText="1"/>
    </xf>
    <xf numFmtId="0" fontId="6" fillId="20" borderId="30" xfId="0" applyFont="1" applyFill="1" applyBorder="1" applyAlignment="1">
      <alignment vertical="center" wrapText="1"/>
    </xf>
    <xf numFmtId="0" fontId="39" fillId="0" borderId="30" xfId="0" applyFont="1" applyBorder="1" applyAlignment="1">
      <alignment vertical="center" wrapText="1"/>
    </xf>
    <xf numFmtId="0" fontId="11" fillId="0" borderId="0" xfId="0" applyFont="1" applyAlignment="1">
      <alignment horizontal="center" wrapText="1"/>
    </xf>
    <xf numFmtId="0" fontId="10" fillId="0" borderId="0" xfId="0" applyFont="1" applyAlignment="1">
      <alignment horizontal="left" wrapText="1"/>
    </xf>
    <xf numFmtId="0" fontId="14" fillId="0" borderId="0" xfId="0" applyFont="1" applyAlignment="1">
      <alignment horizontal="center" wrapText="1"/>
    </xf>
    <xf numFmtId="0" fontId="18" fillId="7" borderId="0" xfId="0" applyFont="1" applyFill="1" applyBorder="1" applyAlignment="1" applyProtection="1">
      <alignment horizontal="left" wrapText="1"/>
      <protection/>
    </xf>
    <xf numFmtId="0" fontId="10" fillId="7" borderId="15" xfId="0" applyFont="1" applyFill="1" applyBorder="1" applyAlignment="1" applyProtection="1">
      <alignment horizontal="right" wrapText="1" indent="1"/>
      <protection/>
    </xf>
    <xf numFmtId="0" fontId="16" fillId="7" borderId="10" xfId="0" applyFont="1" applyFill="1" applyBorder="1" applyAlignment="1" applyProtection="1">
      <alignment horizontal="center" wrapText="1"/>
      <protection/>
    </xf>
    <xf numFmtId="0" fontId="10" fillId="7" borderId="13" xfId="0" applyFont="1" applyFill="1" applyBorder="1" applyAlignment="1" applyProtection="1">
      <alignment horizontal="center" wrapText="1"/>
      <protection/>
    </xf>
    <xf numFmtId="0" fontId="15" fillId="0" borderId="13"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14" fillId="0" borderId="10" xfId="0" applyFont="1" applyBorder="1" applyAlignment="1">
      <alignment horizontal="center" wrapText="1"/>
    </xf>
    <xf numFmtId="0" fontId="16" fillId="4" borderId="10" xfId="0" applyFont="1" applyFill="1" applyBorder="1" applyAlignment="1" applyProtection="1">
      <alignment horizontal="center" wrapText="1"/>
      <protection/>
    </xf>
    <xf numFmtId="168" fontId="10" fillId="4" borderId="0" xfId="0" applyNumberFormat="1" applyFont="1" applyFill="1" applyBorder="1" applyAlignment="1" applyProtection="1">
      <alignment horizontal="right"/>
      <protection/>
    </xf>
    <xf numFmtId="168" fontId="16" fillId="4" borderId="0" xfId="0" applyNumberFormat="1" applyFont="1" applyFill="1" applyBorder="1" applyAlignment="1" applyProtection="1">
      <alignment horizontal="center"/>
      <protection/>
    </xf>
    <xf numFmtId="0" fontId="15" fillId="0" borderId="13" xfId="0" applyFont="1" applyBorder="1" applyAlignment="1" applyProtection="1">
      <alignment horizontal="left" wrapText="1"/>
      <protection/>
    </xf>
    <xf numFmtId="0" fontId="22" fillId="0" borderId="13" xfId="0" applyFont="1" applyBorder="1" applyAlignment="1" applyProtection="1">
      <alignment horizontal="left" wrapText="1"/>
      <protection/>
    </xf>
    <xf numFmtId="0" fontId="23" fillId="0" borderId="0" xfId="0" applyFont="1" applyAlignment="1" applyProtection="1">
      <alignment horizontal="left"/>
      <protection/>
    </xf>
    <xf numFmtId="3" fontId="16" fillId="22" borderId="0" xfId="0" applyNumberFormat="1" applyFont="1" applyFill="1" applyBorder="1" applyAlignment="1" applyProtection="1">
      <alignment/>
      <protection/>
    </xf>
    <xf numFmtId="168" fontId="16" fillId="22" borderId="0" xfId="0" applyNumberFormat="1" applyFont="1" applyFill="1" applyBorder="1" applyAlignment="1" applyProtection="1">
      <alignment/>
      <protection/>
    </xf>
    <xf numFmtId="0" fontId="13" fillId="0" borderId="0" xfId="0" applyFont="1" applyFill="1" applyBorder="1" applyAlignment="1" applyProtection="1">
      <alignment horizontal="center"/>
      <protection/>
    </xf>
    <xf numFmtId="0" fontId="16" fillId="0" borderId="0" xfId="0" applyFont="1" applyFill="1" applyBorder="1" applyAlignment="1" applyProtection="1">
      <alignment horizontal="center" vertical="top"/>
      <protection/>
    </xf>
    <xf numFmtId="0" fontId="17" fillId="7" borderId="0" xfId="0" applyFont="1" applyFill="1" applyBorder="1" applyAlignment="1" applyProtection="1">
      <alignment horizontal="center" wrapText="1"/>
      <protection/>
    </xf>
    <xf numFmtId="0" fontId="16" fillId="4" borderId="30" xfId="0" applyFont="1" applyFill="1" applyBorder="1" applyAlignment="1" applyProtection="1">
      <alignment horizontal="center" wrapText="1"/>
      <protection/>
    </xf>
    <xf numFmtId="4" fontId="17" fillId="22" borderId="0" xfId="0" applyNumberFormat="1" applyFont="1" applyFill="1" applyBorder="1" applyAlignment="1" applyProtection="1">
      <alignment horizontal="right"/>
      <protection/>
    </xf>
    <xf numFmtId="168" fontId="17" fillId="22" borderId="0" xfId="0" applyNumberFormat="1" applyFont="1" applyFill="1" applyBorder="1" applyAlignment="1" applyProtection="1">
      <alignment horizontal="right"/>
      <protection/>
    </xf>
    <xf numFmtId="0" fontId="63" fillId="0" borderId="13" xfId="0" applyFont="1" applyBorder="1" applyAlignment="1" applyProtection="1">
      <alignment horizontal="left" wrapText="1"/>
      <protection/>
    </xf>
    <xf numFmtId="0" fontId="23" fillId="0" borderId="13" xfId="0" applyFont="1" applyBorder="1" applyAlignment="1" applyProtection="1">
      <alignment horizontal="left" wrapText="1"/>
      <protection/>
    </xf>
    <xf numFmtId="9" fontId="17" fillId="22" borderId="0" xfId="60" applyFont="1" applyFill="1" applyBorder="1" applyAlignment="1" applyProtection="1">
      <alignment horizontal="right"/>
      <protection/>
    </xf>
    <xf numFmtId="170" fontId="17" fillId="22" borderId="0" xfId="0" applyNumberFormat="1" applyFont="1" applyFill="1" applyBorder="1" applyAlignment="1" applyProtection="1">
      <alignment horizontal="right"/>
      <protection/>
    </xf>
    <xf numFmtId="3" fontId="17" fillId="22" borderId="0" xfId="0" applyNumberFormat="1" applyFont="1" applyFill="1" applyBorder="1" applyAlignment="1" applyProtection="1">
      <alignment horizontal="right"/>
      <protection/>
    </xf>
    <xf numFmtId="0" fontId="13" fillId="0" borderId="0" xfId="0" applyFont="1" applyBorder="1" applyAlignment="1" applyProtection="1">
      <alignment horizontal="center"/>
      <protection/>
    </xf>
    <xf numFmtId="0" fontId="16" fillId="0" borderId="10" xfId="0" applyFont="1" applyFill="1" applyBorder="1" applyAlignment="1" applyProtection="1">
      <alignment horizontal="center"/>
      <protection/>
    </xf>
    <xf numFmtId="2" fontId="64" fillId="0" borderId="0" xfId="0" applyNumberFormat="1" applyFont="1" applyFill="1" applyBorder="1" applyAlignment="1" applyProtection="1">
      <alignment horizontal="center" wrapText="1"/>
      <protection/>
    </xf>
    <xf numFmtId="0" fontId="64" fillId="0" borderId="0" xfId="0" applyFont="1" applyFill="1" applyAlignment="1">
      <alignment wrapText="1"/>
    </xf>
    <xf numFmtId="0" fontId="3" fillId="20" borderId="27" xfId="0" applyFont="1" applyFill="1" applyBorder="1" applyAlignment="1">
      <alignment horizontal="left" vertical="top"/>
    </xf>
    <xf numFmtId="0" fontId="3" fillId="20" borderId="30" xfId="0" applyFont="1" applyFill="1" applyBorder="1" applyAlignment="1">
      <alignment horizontal="left" vertical="top"/>
    </xf>
    <xf numFmtId="0" fontId="3" fillId="20" borderId="26" xfId="0" applyFont="1" applyFill="1" applyBorder="1" applyAlignment="1">
      <alignment horizontal="left" vertical="top"/>
    </xf>
    <xf numFmtId="0" fontId="8" fillId="25" borderId="15" xfId="0" applyFont="1" applyFill="1" applyBorder="1" applyAlignment="1">
      <alignment horizontal="center" vertical="top"/>
    </xf>
    <xf numFmtId="0" fontId="8" fillId="25" borderId="0" xfId="0" applyFont="1" applyFill="1" applyBorder="1" applyAlignment="1">
      <alignment horizontal="center" vertical="top"/>
    </xf>
    <xf numFmtId="0" fontId="7" fillId="25" borderId="12" xfId="0" applyFont="1" applyFill="1" applyBorder="1" applyAlignment="1">
      <alignment horizontal="center" vertical="top"/>
    </xf>
    <xf numFmtId="0" fontId="7" fillId="25" borderId="13" xfId="0" applyFont="1" applyFill="1" applyBorder="1" applyAlignment="1">
      <alignment horizontal="center" vertical="top"/>
    </xf>
    <xf numFmtId="0" fontId="7" fillId="25" borderId="14" xfId="0" applyFont="1" applyFill="1" applyBorder="1" applyAlignment="1">
      <alignment horizontal="center" vertical="top"/>
    </xf>
    <xf numFmtId="0" fontId="8" fillId="25" borderId="17" xfId="0" applyFont="1" applyFill="1" applyBorder="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Copy of CalculatorCFLs"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xdr:row>
      <xdr:rowOff>152400</xdr:rowOff>
    </xdr:from>
    <xdr:to>
      <xdr:col>14</xdr:col>
      <xdr:colOff>76200</xdr:colOff>
      <xdr:row>21</xdr:row>
      <xdr:rowOff>9525</xdr:rowOff>
    </xdr:to>
    <xdr:sp>
      <xdr:nvSpPr>
        <xdr:cNvPr id="1" name="Rectangle 1"/>
        <xdr:cNvSpPr>
          <a:spLocks/>
        </xdr:cNvSpPr>
      </xdr:nvSpPr>
      <xdr:spPr>
        <a:xfrm>
          <a:off x="533400" y="314325"/>
          <a:ext cx="8077200" cy="3095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Instructions for enrolling tenants: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Assign company a unique Company ID - insert in cell C5 in 'Demographic Info'
</a:t>
          </a:r>
          <a:r>
            <a:rPr lang="en-US" cap="none" sz="1200" b="1" i="0" u="none" baseline="0">
              <a:solidFill>
                <a:srgbClr val="000000"/>
              </a:solidFill>
              <a:latin typeface="Arial"/>
              <a:ea typeface="Arial"/>
              <a:cs typeface="Arial"/>
            </a:rPr>
            <a:t>2. Hide this sheet (Go to Format&gt;&gt;Sheet&gt;&gt;Hide)
</a:t>
          </a:r>
          <a:r>
            <a:rPr lang="en-US" cap="none" sz="1200" b="1" i="0"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When sending spreadsheet to tenant, only 4 tabs should be visible
</a:t>
          </a:r>
          <a:r>
            <a:rPr lang="en-US" cap="none" sz="1200" b="1" i="1" u="none" baseline="0">
              <a:solidFill>
                <a:srgbClr val="000000"/>
              </a:solidFill>
              <a:latin typeface="Arial"/>
              <a:ea typeface="Arial"/>
              <a:cs typeface="Arial"/>
            </a:rPr>
            <a:t>     (Tenant Instructions, Demographic Info, Tenant Input, Details)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Send spreadsheet to tenant participant
</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When receive completed spreadsheet from participant, open the file and: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Unhide the 'Flat File' Tab (Go to Format&gt;&gt;Sheet&gt;&gt;Unhide&gt;&gt; Select 'Flat File')
</a:t>
          </a:r>
          <a:r>
            <a:rPr lang="en-US" cap="none" sz="1200" b="1" i="0" u="none" baseline="0">
              <a:solidFill>
                <a:srgbClr val="000000"/>
              </a:solidFill>
              <a:latin typeface="Arial"/>
              <a:ea typeface="Arial"/>
              <a:cs typeface="Arial"/>
            </a:rPr>
            <a:t>5. Open the Database spreadsheet
</a:t>
          </a:r>
          <a:r>
            <a:rPr lang="en-US" cap="none" sz="1200" b="1" i="0" u="none" baseline="0">
              <a:solidFill>
                <a:srgbClr val="000000"/>
              </a:solidFill>
              <a:latin typeface="Arial"/>
              <a:ea typeface="Arial"/>
              <a:cs typeface="Arial"/>
            </a:rPr>
            <a:t>6. In this spreadsheet, copy cells A3 to BD3 from 'Flat File' Tab
</a:t>
          </a:r>
          <a:r>
            <a:rPr lang="en-US" cap="none" sz="1200" b="1" i="0" u="none" baseline="0">
              <a:solidFill>
                <a:srgbClr val="000000"/>
              </a:solidFill>
              <a:latin typeface="Arial"/>
              <a:ea typeface="Arial"/>
              <a:cs typeface="Arial"/>
            </a:rPr>
            <a:t>7. Paste VALUES (Edit&gt;&gt;Paste Special&gt;&gt; Select 'Values') of copied cells from step 6 into column A of first empty row, 4 or below, in 'All Tenant Data' Tab of Database spreadsheet
</a:t>
          </a:r>
          <a:r>
            <a:rPr lang="en-US" cap="none" sz="1200" b="1" i="0" u="none" baseline="0">
              <a:solidFill>
                <a:srgbClr val="000000"/>
              </a:solidFill>
              <a:latin typeface="Arial"/>
              <a:ea typeface="Arial"/>
              <a:cs typeface="Arial"/>
            </a:rPr>
            <a:t>
</a:t>
          </a:r>
        </a:p>
      </xdr:txBody>
    </xdr:sp>
    <xdr:clientData/>
  </xdr:twoCellAnchor>
  <xdr:twoCellAnchor>
    <xdr:from>
      <xdr:col>0</xdr:col>
      <xdr:colOff>552450</xdr:colOff>
      <xdr:row>22</xdr:row>
      <xdr:rowOff>57150</xdr:rowOff>
    </xdr:from>
    <xdr:to>
      <xdr:col>14</xdr:col>
      <xdr:colOff>104775</xdr:colOff>
      <xdr:row>48</xdr:row>
      <xdr:rowOff>66675</xdr:rowOff>
    </xdr:to>
    <xdr:sp>
      <xdr:nvSpPr>
        <xdr:cNvPr id="2" name="Rectangle 2"/>
        <xdr:cNvSpPr>
          <a:spLocks/>
        </xdr:cNvSpPr>
      </xdr:nvSpPr>
      <xdr:spPr>
        <a:xfrm>
          <a:off x="552450" y="3619500"/>
          <a:ext cx="8086725" cy="4219575"/>
        </a:xfrm>
        <a:prstGeom prst="rect">
          <a:avLst/>
        </a:prstGeom>
        <a:solidFill>
          <a:srgbClr val="C0C0C0"/>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Instructions for manipulating criteria: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 To re-arrange criteria
</a:t>
          </a:r>
          <a:r>
            <a:rPr lang="en-US" cap="none" sz="1200" b="1" i="0" u="none" baseline="0">
              <a:solidFill>
                <a:srgbClr val="000000"/>
              </a:solidFill>
              <a:latin typeface="Arial"/>
              <a:ea typeface="Arial"/>
              <a:cs typeface="Arial"/>
            </a:rPr>
            <a:t>     1. In 'Tenant Input' tab: select Columns F through I of criteria you wish to move
</a:t>
          </a:r>
          <a:r>
            <a:rPr lang="en-US" cap="none" sz="1200" b="1" i="0" u="none" baseline="0">
              <a:solidFill>
                <a:srgbClr val="000000"/>
              </a:solidFill>
              <a:latin typeface="Arial"/>
              <a:ea typeface="Arial"/>
              <a:cs typeface="Arial"/>
            </a:rPr>
            <a:t>     2. Cut the selection (Edit&gt;&gt;Cut)
</a:t>
          </a:r>
          <a:r>
            <a:rPr lang="en-US" cap="none" sz="1200" b="1" i="0" u="none" baseline="0">
              <a:solidFill>
                <a:srgbClr val="000000"/>
              </a:solidFill>
              <a:latin typeface="Arial"/>
              <a:ea typeface="Arial"/>
              <a:cs typeface="Arial"/>
            </a:rPr>
            <a:t>     3. Click the cell in Column F of the row above which you would like the criteria moved to
</a:t>
          </a:r>
          <a:r>
            <a:rPr lang="en-US" cap="none" sz="1200" b="1" i="0" u="none" baseline="0">
              <a:solidFill>
                <a:srgbClr val="000000"/>
              </a:solidFill>
              <a:latin typeface="Arial"/>
              <a:ea typeface="Arial"/>
              <a:cs typeface="Arial"/>
            </a:rPr>
            <a:t>     4. Insert selection (Insert&gt;&gt;Cut Cells)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 To add criteria
</a:t>
          </a:r>
          <a:r>
            <a:rPr lang="en-US" cap="none" sz="1200" b="1" i="0" u="none" baseline="0">
              <a:solidFill>
                <a:srgbClr val="000000"/>
              </a:solidFill>
              <a:latin typeface="Arial"/>
              <a:ea typeface="Arial"/>
              <a:cs typeface="Arial"/>
            </a:rPr>
            <a:t>     1. Unhide 'Criteria and Points' tab
</a:t>
          </a:r>
          <a:r>
            <a:rPr lang="en-US" cap="none" sz="1200" b="1" i="0" u="none" baseline="0">
              <a:solidFill>
                <a:srgbClr val="000000"/>
              </a:solidFill>
              <a:latin typeface="Arial"/>
              <a:ea typeface="Arial"/>
              <a:cs typeface="Arial"/>
            </a:rPr>
            <a:t>     2. Add criteria to next available row (fill in Columns A through I) 
</a:t>
          </a:r>
          <a:r>
            <a:rPr lang="en-US" cap="none" sz="1200" b="1" i="0" u="none" baseline="0">
              <a:solidFill>
                <a:srgbClr val="000000"/>
              </a:solidFill>
              <a:latin typeface="Arial"/>
              <a:ea typeface="Arial"/>
              <a:cs typeface="Arial"/>
            </a:rPr>
            <a:t>     3. Unhide column E in 'Tenant Input' tab and enter new criteria number in column E of first available row
</a:t>
          </a:r>
          <a:r>
            <a:rPr lang="en-US" cap="none" sz="1200" b="1" i="0" u="none" baseline="0">
              <a:solidFill>
                <a:srgbClr val="000000"/>
              </a:solidFill>
              <a:latin typeface="Arial"/>
              <a:ea typeface="Arial"/>
              <a:cs typeface="Arial"/>
            </a:rPr>
            <a:t>     4. Paste criteria info into column F
</a:t>
          </a:r>
          <a:r>
            <a:rPr lang="en-US" cap="none" sz="1200" b="1" i="0" u="none" baseline="0">
              <a:solidFill>
                <a:srgbClr val="000000"/>
              </a:solidFill>
              <a:latin typeface="Arial"/>
              <a:ea typeface="Arial"/>
              <a:cs typeface="Arial"/>
            </a:rPr>
            <a:t>     5. Copy cells G47:I47 into columns G:I of new criteria row (will need to change cell reference in column G)
</a:t>
          </a:r>
          <a:r>
            <a:rPr lang="en-US" cap="none" sz="1200" b="1" i="0" u="none" baseline="0">
              <a:solidFill>
                <a:srgbClr val="000000"/>
              </a:solidFill>
              <a:latin typeface="Arial"/>
              <a:ea typeface="Arial"/>
              <a:cs typeface="Arial"/>
            </a:rPr>
            <a:t>     6. Hide column E in 'Tenant Input' tab
</a:t>
          </a:r>
          <a:r>
            <a:rPr lang="en-US" cap="none" sz="1200" b="1" i="0" u="none" baseline="0">
              <a:solidFill>
                <a:srgbClr val="000000"/>
              </a:solidFill>
              <a:latin typeface="Arial"/>
              <a:ea typeface="Arial"/>
              <a:cs typeface="Arial"/>
            </a:rPr>
            <a:t>     7. Hide 'Criteria and Points' tab
</a:t>
          </a:r>
          <a:r>
            <a:rPr lang="en-US" cap="none" sz="1200" b="1" i="0" u="none" baseline="0">
              <a:solidFill>
                <a:srgbClr val="000000"/>
              </a:solidFill>
              <a:latin typeface="Arial"/>
              <a:ea typeface="Arial"/>
              <a:cs typeface="Arial"/>
            </a:rPr>
            <a:t>     8. Unhide 'Flat File' tab
</a:t>
          </a:r>
          <a:r>
            <a:rPr lang="en-US" cap="none" sz="1200" b="1" i="0" u="none" baseline="0">
              <a:solidFill>
                <a:srgbClr val="000000"/>
              </a:solidFill>
              <a:latin typeface="Arial"/>
              <a:ea typeface="Arial"/>
              <a:cs typeface="Arial"/>
            </a:rPr>
            <a:t>     9. Add criteria to first available column (copy formula for row 3 from an existing column)
</a:t>
          </a:r>
          <a:r>
            <a:rPr lang="en-US" cap="none" sz="1200" b="1" i="0" u="none" baseline="0">
              <a:solidFill>
                <a:srgbClr val="000000"/>
              </a:solidFill>
              <a:latin typeface="Arial"/>
              <a:ea typeface="Arial"/>
              <a:cs typeface="Arial"/>
            </a:rPr>
            <a:t>     10. Hide 'Flat File' tab
</a:t>
          </a:r>
          <a:r>
            <a:rPr lang="en-US" cap="none" sz="12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827722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30567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nts%20and%20Settings\user\Local%20Settings\Temporary%20Internet%20Files\OLK1D\ENERGY\02_ICLEI_DOE\Chicago%20Green%20Office%20Challenge\Research%20&amp;%20Reports\EPA%20monitor%20calculat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y%20Documents\City%20of%20Chicago%20Partnership\Copy%20of%20CalculatorCF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EN06195\LOCALS~1\Temp\XPgrpwise\Green%20Office%20Challenge%20Tenant%20Scorecard_12308_B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itor Calculator"/>
      <sheetName val="Assump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L Calculator"/>
      <sheetName val="Assum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E Instructions"/>
      <sheetName val="Instructions"/>
      <sheetName val="Company Info"/>
      <sheetName val="Flat File"/>
      <sheetName val="Scorecard"/>
      <sheetName val="Help"/>
      <sheetName val="Criteria and Points"/>
      <sheetName val="EPA Monitor Calculator"/>
      <sheetName val="Monitor assumptions"/>
      <sheetName val="CFL Calculator"/>
      <sheetName val="CFL Assumptions"/>
      <sheetName val="Poster Text"/>
      <sheetName val="Criteria Abberviations"/>
    </sheetNames>
    <sheetDataSet>
      <sheetData sheetId="4">
        <row r="6">
          <cell r="C6" t="str">
            <v>Create a "Green Team," which is responsible for making office "greening" fun and managing environmental initiatives. The team would meet at least quarterly.</v>
          </cell>
        </row>
        <row r="7">
          <cell r="C7" t="str">
            <v>Have 5% of your staff attend a training session hosted or sponsored by the DOE's Center for Green Technology, or host an in-office educational session yourself for your employees.</v>
          </cell>
        </row>
        <row r="8">
          <cell r="C8" t="str">
            <v>Designate one day to one week to celebrate your office's green successes and efforts.</v>
          </cell>
        </row>
        <row r="9">
          <cell r="C9" t="str">
            <v>Alert all staff as to your involvement in the Green Office Challenge, and provide quarterly electronic reports on the progress of in-house environmental initiatives.</v>
          </cell>
        </row>
        <row r="10">
          <cell r="C10" t="str">
            <v>Refer another tenant to participate in the Green Office Challenge (2 pts for first tenant referred that achieves at least  "Tier 4" status, 1 additional pt for multiple referrals that achieve "Tier 4" status).</v>
          </cell>
        </row>
        <row r="11">
          <cell r="C11" t="str">
            <v>Perform innovative green practices (such as installing a green roof, participating in Lights Out, composting food scraps) (1 point each, up to 4 pts).</v>
          </cell>
        </row>
        <row r="13">
          <cell r="C13" t="str">
            <v>Calculate your average energy use over the last 12 months. Determine milestone energy reduction goals with the overarching goal of reducing at least 10% of your energy usage.</v>
          </cell>
        </row>
        <row r="14">
          <cell r="C14" t="str">
            <v>Conduct a lighting audit and implement at least one of the energy-reducing recommendations from the audit report.</v>
          </cell>
        </row>
        <row r="15">
          <cell r="C15" t="str">
            <v>Replace incandescent bulbs in the office to compact fluorescent light bulbs.</v>
          </cell>
        </row>
        <row r="16">
          <cell r="C16" t="str">
            <v>Assess strategies to increase the efficiency of your heating, cooling, and ventilation system (1 pt), and implement at least one of these strategies (1 pt). 
</v>
          </cell>
        </row>
        <row r="17">
          <cell r="C17" t="str">
            <v>Create a list of all your office appliances/equipment and record whether or not they are ENERGY STAR rated.</v>
          </cell>
        </row>
        <row r="18">
          <cell r="C18" t="str">
            <v>Establish a policy that when replacing or adding new equipment or appliances, they will have an ENERGY STAR rating.</v>
          </cell>
        </row>
        <row r="19">
          <cell r="C19" t="str">
            <v>Change the settings on all office computers to go into sleep mode after a set time of non-use (1 pt), discontinue the use of screen savers (1 pt), and/or implement a "Computer Shut Off" education campaign (1 pt).</v>
          </cell>
        </row>
        <row r="20">
          <cell r="C20" t="str">
            <v>Reduce copier/printer power consumption by using Stand By mode after 15 minutes of non-use and completely turn off at the end of the day.</v>
          </cell>
        </row>
        <row r="21">
          <cell r="C21" t="str">
            <v>Purchase CO2 offsets or renewable energy credits for 10% - 25% (2 pts) or 50% - 100% (3 pts) of your office's electricity usage.</v>
          </cell>
        </row>
        <row r="23">
          <cell r="C23" t="str">
            <v>Conduct a waste stream audit, establish waste reduction goals, and assess progress against goals every 6 months, with a goal of achieving a 50% diversion rate.</v>
          </cell>
        </row>
        <row r="24">
          <cell r="C24" t="str">
            <v>Develop a green purchasing policy to procure green products where feasible, and circulate the policy to employees electronically.</v>
          </cell>
        </row>
        <row r="25">
          <cell r="C25" t="str">
            <v>Establish a recycling policy that codifies all office recycling practices in coordination with your building's recycling provider.</v>
          </cell>
        </row>
        <row r="26">
          <cell r="C26" t="str">
            <v>Have individual recycling bins available at employee desks (or at a centralized location nearby), and verify that the cleaning staff separates the recyclables from the trash.</v>
          </cell>
        </row>
        <row r="27">
          <cell r="C27" t="str">
            <v>Find out how much copier/printer paper your office uses and establish milestones to reduce paper use.</v>
          </cell>
        </row>
        <row r="28">
          <cell r="C28" t="str">
            <v>Purchase 30% (1 pt) to 100% (2 pts) post-consumer recycled copier / printer paper (processed chlorine free, PCF, if possible)</v>
          </cell>
        </row>
        <row r="29">
          <cell r="C29" t="str">
            <v>Purchase 30% (1 pt) to 100% (2 pts) post-consumer recycled paper products (i.e. paper towels, filing, envelopes, notepads, boxes, business cards, etc.) (processed chlorine free, PCF, or unbleached, if possible). </v>
          </cell>
        </row>
        <row r="30">
          <cell r="C30" t="str">
            <v>Use double sided copying and printing as default on all capable machines and instruct staff with clear signage on usage.</v>
          </cell>
        </row>
        <row r="31">
          <cell r="C31" t="str">
            <v>Unsubscribe to all junk mail (1 pt) and reduce the number of catalogs and newspapers sent to your office (1 pt).</v>
          </cell>
        </row>
        <row r="32">
          <cell r="C32" t="str">
            <v>Circulate documents electronically instead of using paper-based memos or fax. Include this in your office policy.</v>
          </cell>
        </row>
        <row r="33">
          <cell r="C33" t="str">
            <v>Provide centralized recycling bins for cell phones, rechargeable batteries, used printer cartridges (1 pt) and alkaline batteries (1 pt). </v>
          </cell>
        </row>
        <row r="34">
          <cell r="C34" t="str">
            <v>Donate or recycle old computers and other large electronics (printers, copiers).</v>
          </cell>
        </row>
        <row r="35">
          <cell r="C35" t="str">
            <v>Eliminate the use of disposable cups, plates, bowls, utensils, and coffee stirrers and purchase reusable kitchen-ware for office use (1 pt). Purchase and use durable, reusable goods instead. Encourage employees to use dishes from home. (1 pt.)</v>
          </cell>
        </row>
        <row r="36">
          <cell r="C36" t="str">
            <v>Distribute refillable water bottles and/or travel mugs to all employees (1 pt for any type of refillable product, and 2 pts for phthalate and Bisphenol A free options). Eliminate use of single-serve bottled water in the office (1 pt).</v>
          </cell>
        </row>
        <row r="38">
          <cell r="C38" t="str">
            <v>Find out how employees get to work by completing a commuter survey. This will help you achieve the goal of 50% of employees using alternative transportation (bicycling, transit, walking, carpooling) most of the time. </v>
          </cell>
        </row>
        <row r="39">
          <cell r="C39" t="str">
            <v>Develop a telecommuting or flextime policy for employees.</v>
          </cell>
        </row>
        <row r="40">
          <cell r="C40" t="str">
            <v>Join a car sharing company as a business member, and offer personal memberships as a benefit to employees. </v>
          </cell>
        </row>
        <row r="41">
          <cell r="C41" t="str">
            <v>Participate in a carpool program to help staff find carpool partners (1 pt) or provide a transit benefit program to encourage use of public transportation (2 pts). </v>
          </cell>
        </row>
        <row r="42">
          <cell r="C42" t="str">
            <v>Start a bike sharing program so that employees can bike to meetings and ride around the neighborhood during workday breaks.</v>
          </cell>
        </row>
        <row r="43">
          <cell r="C43" t="str">
            <v>Establish a policy where employees must request an fuel efficient car (hybrid, E85, hydrogen fuel cell) when renting cars for business travel.</v>
          </cell>
        </row>
        <row r="44">
          <cell r="C44" t="str">
            <v>Calculate and offset carbon emissions from employee business travel (1 pt) and conventional employee commuting (2 pts).</v>
          </cell>
        </row>
        <row r="46">
          <cell r="C46" t="str">
            <v>Install water conserving devices on your office's toilets.</v>
          </cell>
        </row>
        <row r="47">
          <cell r="C47" t="str">
            <v>Install faucet aerators with a target flow rate of 1.0 gpm.</v>
          </cell>
        </row>
        <row r="48">
          <cell r="C48" t="str">
            <v>Ensure compliance with the City of Chicago's High Density Recycling Ordinance.</v>
          </cell>
        </row>
        <row r="49">
          <cell r="C49" t="str">
            <v>Install hand dryers or continuous cloth hand dryers in the bathrooms to eliminate paper towel waste.</v>
          </cell>
        </row>
        <row r="50">
          <cell r="C50" t="str">
            <v>Utilize timed lighting or occupancy sensors in all common areas (supply closets, kitchens, etc.).</v>
          </cell>
        </row>
        <row r="51">
          <cell r="C51" t="str">
            <v>Utilize timed lighting or occupancy sensors for personal office space.</v>
          </cell>
        </row>
        <row r="52">
          <cell r="C52" t="str">
            <v>If fluorescent light fixtures (electronic ballast only) in the office have three bulbs, remove one from each fixture.</v>
          </cell>
        </row>
        <row r="53">
          <cell r="C53" t="str">
            <v>Install LED or energy efficient bulbs in exit signs.</v>
          </cell>
        </row>
        <row r="54">
          <cell r="C54" t="str">
            <v>Use energy efficient vending machines or install a device that reduces the energy your vending machines use.</v>
          </cell>
        </row>
        <row r="55">
          <cell r="C55" t="str">
            <v>Have showers and lockers available in-office, or subsidize local gym membership for bike commuters.</v>
          </cell>
        </row>
        <row r="56">
          <cell r="C56" t="str">
            <v>Provide onsite interior or exterior bike parking for employees.</v>
          </cell>
        </row>
        <row r="57">
          <cell r="C57" t="str">
            <v>Use Green Seal certified (or equivalent) green cleaners. </v>
          </cell>
        </row>
        <row r="58">
          <cell r="C58" t="str">
            <v>If remodeling, use Green Seal certified, low- or no-VOC paints (specify in contract with property manager).</v>
          </cell>
        </row>
        <row r="59">
          <cell r="C59" t="str">
            <v>Coordinate with your property manager to host an educational session on the Green Office Challenge for other tenants in your building.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hicagogreenofficechallenge.org/" TargetMode="External" /><Relationship Id="rId2" Type="http://schemas.openxmlformats.org/officeDocument/2006/relationships/hyperlink" Target="mailto:greenofficechallenge@cityofchicago.or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eltacarbon.org/offsets/calculate.php" TargetMode="External" /><Relationship Id="rId2" Type="http://schemas.openxmlformats.org/officeDocument/2006/relationships/hyperlink" Target="http://www.epa.gov/epawaste/nonhaz/municipal/pubs/msw07-rpt.pdf" TargetMode="External" /><Relationship Id="rId3" Type="http://schemas.openxmlformats.org/officeDocument/2006/relationships/hyperlink" Target="http://web.ncifcrf.gov/campus/carpool/Generic_Survey.pdf" TargetMode="External" /><Relationship Id="rId4" Type="http://schemas.openxmlformats.org/officeDocument/2006/relationships/hyperlink" Target="http://www.epa.gov/wastewise/" TargetMode="External" /><Relationship Id="rId5" Type="http://schemas.openxmlformats.org/officeDocument/2006/relationships/hyperlink" Target="http://www.chicagoclimatex.com/" TargetMode="External" /><Relationship Id="rId6" Type="http://schemas.openxmlformats.org/officeDocument/2006/relationships/hyperlink" Target="http://www.ecobusinesslinks.com/carbon_offset_wind_credits_carbon_reduction.htm" TargetMode="External" /><Relationship Id="rId7" Type="http://schemas.openxmlformats.org/officeDocument/2006/relationships/hyperlink" Target="http://www.coopamerica.org/pubs/greenpages/results.cfm?category=CX" TargetMode="External" /><Relationship Id="rId8" Type="http://schemas.openxmlformats.org/officeDocument/2006/relationships/hyperlink" Target="https://www.pacerideshare.com/en-US/savings.aspx" TargetMode="External" /><Relationship Id="rId9" Type="http://schemas.openxmlformats.org/officeDocument/2006/relationships/hyperlink" Target="http://www.energystar.gov/ia/products/heat_cool/ducts/DuctSealingBrochure04.pdf" TargetMode="External" /><Relationship Id="rId10" Type="http://schemas.openxmlformats.org/officeDocument/2006/relationships/hyperlink" Target="http://epa.gov/iaq/voc.html" TargetMode="External" /><Relationship Id="rId11" Type="http://schemas.openxmlformats.org/officeDocument/2006/relationships/hyperlink" Target="http://www.recyclingproducts.com/o_recyclefrm.html" TargetMode="External" /><Relationship Id="rId12" Type="http://schemas.openxmlformats.org/officeDocument/2006/relationships/hyperlink" Target="http://business.earth911.com/green-guides/workplace-recycling-program-guidelines/" TargetMode="External" /><Relationship Id="rId13" Type="http://schemas.openxmlformats.org/officeDocument/2006/relationships/hyperlink" Target="http://www.regreenprogram.org/documents/product_checklist.pdf" TargetMode="External" /><Relationship Id="rId14" Type="http://schemas.openxmlformats.org/officeDocument/2006/relationships/hyperlink" Target="http://www.ciwmb.ca.gov/RCP/" TargetMode="External" /><Relationship Id="rId15" Type="http://schemas.openxmlformats.org/officeDocument/2006/relationships/hyperlink" Target="http://www.greenyour.com/office/office-purchasing/green-purchasing-policy/tips?category=9471" TargetMode="External" /><Relationship Id="rId16" Type="http://schemas.openxmlformats.org/officeDocument/2006/relationships/hyperlink" Target="http://www.epa.gov/epp/" TargetMode="External" /><Relationship Id="rId17" Type="http://schemas.openxmlformats.org/officeDocument/2006/relationships/hyperlink" Target="http://www.ecocycle.org/junkmail/index.cfm" TargetMode="External" /><Relationship Id="rId18" Type="http://schemas.openxmlformats.org/officeDocument/2006/relationships/hyperlink" Target="http://www.epa.state.oh.us/opp/consumer/junkmail.html" TargetMode="External" /><Relationship Id="rId19" Type="http://schemas.openxmlformats.org/officeDocument/2006/relationships/hyperlink" Target="http://www.greendimes.com/" TargetMode="External" /><Relationship Id="rId20" Type="http://schemas.openxmlformats.org/officeDocument/2006/relationships/hyperlink" Target="http://energyboomer.typepad.com/energyboomer/2007/12/are-electric-sp.html" TargetMode="External" /><Relationship Id="rId21" Type="http://schemas.openxmlformats.org/officeDocument/2006/relationships/hyperlink" Target="http://www2.sfenvironment.org/foodservice/" TargetMode="External" /><Relationship Id="rId22" Type="http://schemas.openxmlformats.org/officeDocument/2006/relationships/hyperlink" Target="http://www.epa.gov/waste/partnerships/wastewise/approach.htm" TargetMode="External" /><Relationship Id="rId23" Type="http://schemas.openxmlformats.org/officeDocument/2006/relationships/hyperlink" Target="http://www.energystar.gov/index.cfm?fuseaction=estar_partner_list.showPartnerResults&amp;partner_type_id=MANUFACTURER&amp;company_name=&amp;country_id=ALL&amp;category_id6=VMC&amp;category_id_list=1,2,3,4,5,6" TargetMode="External" /><Relationship Id="rId24" Type="http://schemas.openxmlformats.org/officeDocument/2006/relationships/hyperlink" Target="http://www.energystar.gov/index.cfm?c=vending_machines.pr_proc_vendingmachines" TargetMode="External" /><Relationship Id="rId25" Type="http://schemas.openxmlformats.org/officeDocument/2006/relationships/hyperlink" Target="http://www.energystar.gov/index.cfm?c=vending_machines.pr_vending_machines" TargetMode="External" /><Relationship Id="rId26" Type="http://schemas.openxmlformats.org/officeDocument/2006/relationships/hyperlink" Target="http://www.saveiteasy.co.uk/electronic-ballast-conversion-units.htm" TargetMode="External" /><Relationship Id="rId27" Type="http://schemas.openxmlformats.org/officeDocument/2006/relationships/hyperlink" Target="http://www.p2pays.org/ref/32/31316.pdf" TargetMode="External" /><Relationship Id="rId28" Type="http://schemas.openxmlformats.org/officeDocument/2006/relationships/hyperlink" Target="http://pacebus.com/sub/vanpool/default.asp" TargetMode="External" /><Relationship Id="rId29" Type="http://schemas.openxmlformats.org/officeDocument/2006/relationships/hyperlink" Target="http://www.creativecitizen.com/solutions/15-Turn-the-Thermostat-Down-in-Winter-Up-in-Summer" TargetMode="External" /><Relationship Id="rId30" Type="http://schemas.openxmlformats.org/officeDocument/2006/relationships/hyperlink" Target="https://www.energystar.gov/istar/pmpam/" TargetMode="External" /><Relationship Id="rId31" Type="http://schemas.openxmlformats.org/officeDocument/2006/relationships/hyperlink" Target="https://www.energystar.gov/istar/pmpam/" TargetMode="External" /><Relationship Id="rId32" Type="http://schemas.openxmlformats.org/officeDocument/2006/relationships/hyperlink" Target="http://www.comed.com/businesssavings/energyanalyzer/energyinsights/" TargetMode="External" /><Relationship Id="rId33" Type="http://schemas.openxmlformats.org/officeDocument/2006/relationships/hyperlink" Target="http://www.surelites-lighting.com/common/brands.cfm?pg=Detail&amp;brand=Sure-Lites&amp;category=Chicago%20Code&amp;id=9750" TargetMode="External" /><Relationship Id="rId34" Type="http://schemas.openxmlformats.org/officeDocument/2006/relationships/hyperlink" Target="http://www.highliteslighting.com/pages/01general/03exit.html" TargetMode="External" /><Relationship Id="rId35" Type="http://schemas.openxmlformats.org/officeDocument/2006/relationships/hyperlink" Target="http://www.alkco.com/index.php?page=products&amp;id=347" TargetMode="External" /><Relationship Id="rId36" Type="http://schemas.openxmlformats.org/officeDocument/2006/relationships/hyperlink" Target="http://www.p2ad.org/toolkit/modules_4_1.html" TargetMode="External" /><Relationship Id="rId37" Type="http://schemas.openxmlformats.org/officeDocument/2006/relationships/hyperlink" Target="http://www.epa.gov/watersense/pp/lists/find_faucet.htm" TargetMode="External" /><Relationship Id="rId38" Type="http://schemas.openxmlformats.org/officeDocument/2006/relationships/hyperlink" Target="http://www.bikesbelong.org/node/687" TargetMode="External" /><Relationship Id="rId39" Type="http://schemas.openxmlformats.org/officeDocument/2006/relationships/hyperlink" Target="http://www.bicyclingambassadors.org/" TargetMode="External" /><Relationship Id="rId40" Type="http://schemas.openxmlformats.org/officeDocument/2006/relationships/hyperlink" Target="http://www.coopamerica.org/pubs/greenpages/results.cfm?category=CX&amp;state=&amp;keywords=&amp;Input=Search" TargetMode="External" /><Relationship Id="rId41" Type="http://schemas.openxmlformats.org/officeDocument/2006/relationships/hyperlink" Target="http://www.buygreenchicago.org/green/bgcc/index.html" TargetMode="External" /><Relationship Id="rId42" Type="http://schemas.openxmlformats.org/officeDocument/2006/relationships/hyperlink" Target="http://earth911.org/electronics/reuse-electronics-through-donation/" TargetMode="External" /><Relationship Id="rId43" Type="http://schemas.openxmlformats.org/officeDocument/2006/relationships/hyperlink" Target="http://www.mygreenelectronics.org/RecycleCorpPrograms.aspx" TargetMode="External" /><Relationship Id="rId44" Type="http://schemas.openxmlformats.org/officeDocument/2006/relationships/hyperlink" Target="http://www.pcsforschools.org/CFSPWarehouse.htm" TargetMode="External" /><Relationship Id="rId45" Type="http://schemas.openxmlformats.org/officeDocument/2006/relationships/hyperlink" Target="http://www.chicagoclimatex.com/" TargetMode="External" /><Relationship Id="rId46" Type="http://schemas.openxmlformats.org/officeDocument/2006/relationships/hyperlink" Target="http://www.energystar.gov/index.cfm?c=power_mgt.pr_power_mgt_faq" TargetMode="External" /><Relationship Id="rId47" Type="http://schemas.openxmlformats.org/officeDocument/2006/relationships/hyperlink" Target="http://www1.eere.energy.gov/femp/services/energy_aware_oec.html" TargetMode="External" /><Relationship Id="rId48" Type="http://schemas.openxmlformats.org/officeDocument/2006/relationships/hyperlink" Target="http://www.energystar.gov/ia/business/bulk_purchasing/bpsavings_calc/CalculatorCFLsBulk.xls" TargetMode="External" /><Relationship Id="rId49" Type="http://schemas.openxmlformats.org/officeDocument/2006/relationships/hyperlink" Target="http://www.parish-supply.com/CostSavings.asp" TargetMode="External" /><Relationship Id="rId50" Type="http://schemas.openxmlformats.org/officeDocument/2006/relationships/hyperlink" Target="http://www.p2ad.org/toolkit/modules_4_1.html" TargetMode="External" /><Relationship Id="rId51" Type="http://schemas.openxmlformats.org/officeDocument/2006/relationships/hyperlink" Target="http://www.eqocar.com/" TargetMode="External" /><Relationship Id="rId52" Type="http://schemas.openxmlformats.org/officeDocument/2006/relationships/hyperlink" Target="http://www.rezhub.com/GreenTravel/GreenRentalCars.aspx" TargetMode="External" /><Relationship Id="rId53" Type="http://schemas.openxmlformats.org/officeDocument/2006/relationships/hyperlink" Target="http://www.hybridcars.com/fleets/car-rentals-go-hybrid.html" TargetMode="External" /><Relationship Id="rId54" Type="http://schemas.openxmlformats.org/officeDocument/2006/relationships/hyperlink" Target="http://eetd.lbl.gov/paper/" TargetMode="External" /><Relationship Id="rId55" Type="http://schemas.openxmlformats.org/officeDocument/2006/relationships/hyperlink" Target="http://communication.howstuffworks.com/how-paperless-offices-work.htm" TargetMode="External" /><Relationship Id="rId56" Type="http://schemas.openxmlformats.org/officeDocument/2006/relationships/hyperlink" Target="http://www.nrdc.org/enterprise/greeningadvisor/pu-policy.asp" TargetMode="External" /><Relationship Id="rId57" Type="http://schemas.openxmlformats.org/officeDocument/2006/relationships/hyperlink" Target="http://www.noco2.com.au/templates/cri/Recycling-Staff-Training.pdf" TargetMode="External" /><Relationship Id="rId58" Type="http://schemas.openxmlformats.org/officeDocument/2006/relationships/hyperlink" Target="http://www.p2pays.org/ref/12/11067.pdf" TargetMode="External" /><Relationship Id="rId59" Type="http://schemas.openxmlformats.org/officeDocument/2006/relationships/hyperlink" Target="http://www.nrdc.org/cities/living/paper/toolkit.asp" TargetMode="External" /><Relationship Id="rId60" Type="http://schemas.openxmlformats.org/officeDocument/2006/relationships/hyperlink" Target="http://www.usmayors.org/recycle/buy_recycled/30paper.pdf" TargetMode="External" /><Relationship Id="rId61" Type="http://schemas.openxmlformats.org/officeDocument/2006/relationships/hyperlink" Target="http://www.conservatree.com/learn/EnviroIssues/TreeStats.shtml" TargetMode="External" /><Relationship Id="rId62" Type="http://schemas.openxmlformats.org/officeDocument/2006/relationships/hyperlink" Target="http://www.edf.org/papercalculator/" TargetMode="External" /><Relationship Id="rId63" Type="http://schemas.openxmlformats.org/officeDocument/2006/relationships/hyperlink" Target="http://www.aceee.org/ogeece/ch3_index.htm" TargetMode="External" /><Relationship Id="rId64" Type="http://schemas.openxmlformats.org/officeDocument/2006/relationships/hyperlink" Target="http://www.energystar.gov/ia/business/BUM_lighting.pdf" TargetMode="External" /><Relationship Id="rId65" Type="http://schemas.openxmlformats.org/officeDocument/2006/relationships/hyperlink" Target="http://www.p2pays.org/ref/26/25979.pdf" TargetMode="External" /><Relationship Id="rId66" Type="http://schemas.openxmlformats.org/officeDocument/2006/relationships/hyperlink" Target="http://www.energystar.gov/index.cfm?c=monitors.lcd" TargetMode="External" /><Relationship Id="rId67" Type="http://schemas.openxmlformats.org/officeDocument/2006/relationships/hyperlink" Target="http://www.awarenessideas.com/Energy-Conservation-Decals-s/10.htm" TargetMode="External" /><Relationship Id="rId68" Type="http://schemas.openxmlformats.org/officeDocument/2006/relationships/hyperlink" Target="http://www.1e.com/energycampaign/downloads/1E%20Energy%20Report%20US.pdf" TargetMode="External" /><Relationship Id="rId69" Type="http://schemas.openxmlformats.org/officeDocument/2006/relationships/hyperlink" Target="http://www.awarenessideas.com/Energy-Conservation-Decals-s/10.htm" TargetMode="External" /><Relationship Id="rId70" Type="http://schemas.openxmlformats.org/officeDocument/2006/relationships/hyperlink" Target="http://www.energystar.gov/ia/business/bulk_purchasing/bpsavings_calc/Calc_monitors.xls" TargetMode="External" /><Relationship Id="rId71" Type="http://schemas.openxmlformats.org/officeDocument/2006/relationships/hyperlink" Target="http://www.energystar.gov/index.cfm?fuseaction=find_a_product.showProductGroup&amp;pgw_code=CX" TargetMode="External" /><Relationship Id="rId72" Type="http://schemas.openxmlformats.org/officeDocument/2006/relationships/hyperlink" Target="http://www.epeat.net/" TargetMode="External" /><Relationship Id="rId73" Type="http://schemas.openxmlformats.org/officeDocument/2006/relationships/hyperlink" Target="http://www.energystar.gov/index.cfm?fuseaction=find_a_product.showProductCategory&amp;pcw_code=OEF" TargetMode="External" /><Relationship Id="rId74" Type="http://schemas.openxmlformats.org/officeDocument/2006/relationships/hyperlink" Target="http://www.energystar.gov/index.cfm?c=power_mgt.pr_power_mgt_ss" TargetMode="External" /><Relationship Id="rId75" Type="http://schemas.openxmlformats.org/officeDocument/2006/relationships/hyperlink" Target="http://www.ecobusinesslinks.com/carbon_offset_wind_credits_carbon_reduction.htm" TargetMode="External" /><Relationship Id="rId76" Type="http://schemas.openxmlformats.org/officeDocument/2006/relationships/hyperlink" Target="http://aesop.rutgers.edu/~envpurchase/basics_cycle_audits.htm" TargetMode="External" /><Relationship Id="rId77" Type="http://schemas.openxmlformats.org/officeDocument/2006/relationships/hyperlink" Target="http://www.greenseal.org/resources/reports/CGR_officesupplies.pdf" TargetMode="External" /><Relationship Id="rId78" Type="http://schemas.openxmlformats.org/officeDocument/2006/relationships/hyperlink" Target="http://www.chicagorecycling.org/" TargetMode="External" /><Relationship Id="rId79" Type="http://schemas.openxmlformats.org/officeDocument/2006/relationships/hyperlink" Target="http://www.energystar.gov/index.cfm?c=business.bus_water" TargetMode="External" /><Relationship Id="rId80" Type="http://schemas.openxmlformats.org/officeDocument/2006/relationships/hyperlink" Target="http://www.foresightdesign.org/" TargetMode="External" /><Relationship Id="rId81" Type="http://schemas.openxmlformats.org/officeDocument/2006/relationships/hyperlink" Target="http://www.thisistag.com/" TargetMode="External" /><Relationship Id="rId82" Type="http://schemas.openxmlformats.org/officeDocument/2006/relationships/hyperlink" Target="http://www.biketraffic.org/" TargetMode="External" /><Relationship Id="rId83" Type="http://schemas.openxmlformats.org/officeDocument/2006/relationships/hyperlink" Target="http://www.workingbikes.org/" TargetMode="External" /><Relationship Id="rId84" Type="http://schemas.openxmlformats.org/officeDocument/2006/relationships/hyperlink" Target="http://www.recycle4charity.com/store.tpl?rnd=8158&amp;cart=5CEF0C06-F3D2-4DE0-8085-B53E91EC8114&amp;" TargetMode="External" /><Relationship Id="rId85" Type="http://schemas.openxmlformats.org/officeDocument/2006/relationships/hyperlink" Target="http://www.greenlivingtips.com/" TargetMode="External" /><Relationship Id="rId86" Type="http://schemas.openxmlformats.org/officeDocument/2006/relationships/hyperlink" Target="http://pubs.acs.org/cen/whatstuff/stuff/8020stuff.html" TargetMode="External" /><Relationship Id="rId87" Type="http://schemas.openxmlformats.org/officeDocument/2006/relationships/hyperlink" Target="http://smartenergy.arch.uiuc.edu/html/info_owner.html" TargetMode="External" /><Relationship Id="rId88" Type="http://schemas.openxmlformats.org/officeDocument/2006/relationships/hyperlink" Target="http://www.greenseal.org/resources/reports/CGR=Sensors.pdf" TargetMode="External" /><Relationship Id="rId89" Type="http://schemas.openxmlformats.org/officeDocument/2006/relationships/hyperlink" Target="http://smartenergy.arch.uiuc.edu/html/what.html" TargetMode="External" /><Relationship Id="rId90" Type="http://schemas.openxmlformats.org/officeDocument/2006/relationships/hyperlink" Target="http://www.comed.com/businesssavings/programsincentives/Lighting.htm" TargetMode="External" /><Relationship Id="rId91" Type="http://schemas.openxmlformats.org/officeDocument/2006/relationships/hyperlink" Target="http://www.oregon.gov/ENERGY/CONS/BUS/docs/Green_Office_Guide.pdf" TargetMode="External" /><Relationship Id="rId92" Type="http://schemas.openxmlformats.org/officeDocument/2006/relationships/hyperlink" Target="http://earth911.org/blog/2007/06/25/turn-your-office-green/" TargetMode="External" /><Relationship Id="rId93" Type="http://schemas.openxmlformats.org/officeDocument/2006/relationships/hyperlink" Target="http://www.rideamigos.com/" TargetMode="External" /><Relationship Id="rId94" Type="http://schemas.openxmlformats.org/officeDocument/2006/relationships/hyperlink" Target="http://www.healthclubdirectory.com/health_clubs/clubResults/IL/Illinois/Chicago/" TargetMode="External" /><Relationship Id="rId95" Type="http://schemas.openxmlformats.org/officeDocument/2006/relationships/hyperlink" Target="http://www.treehugger.com/files/2007/05/lca_handdryer_papertowels.php" TargetMode="External" /><Relationship Id="rId96" Type="http://schemas.openxmlformats.org/officeDocument/2006/relationships/hyperlink" Target="http://www.erideshare.com/carpool.php?city=Chicago" TargetMode="External" /><Relationship Id="rId97" Type="http://schemas.openxmlformats.org/officeDocument/2006/relationships/hyperlink" Target="http://www.forrester.com/Research/Document/Excerpt/0,7211,34408,00.html" TargetMode="External" /><Relationship Id="rId98" Type="http://schemas.openxmlformats.org/officeDocument/2006/relationships/hyperlink" Target="http://www.oregon.gov/ENERGY/CONS/BUS/docs/Green_Office_Guide.pdf" TargetMode="External" /><Relationship Id="rId99" Type="http://schemas.openxmlformats.org/officeDocument/2006/relationships/hyperlink" Target="http://www.rbrc.org/call2recycle/business/business_programworks.html" TargetMode="External" /><Relationship Id="rId100" Type="http://schemas.openxmlformats.org/officeDocument/2006/relationships/hyperlink" Target="http://www.ecofuture.org/jmtips.html" TargetMode="External" /><Relationship Id="rId101" Type="http://schemas.openxmlformats.org/officeDocument/2006/relationships/hyperlink" Target="http://www.aspenpitkin.com/pdfs/depts/44/business_newsletter.pdf" TargetMode="External" /><Relationship Id="rId102" Type="http://schemas.openxmlformats.org/officeDocument/2006/relationships/hyperlink" Target="http://www.responsiblepurchasing.org/purchasing_guides/all/policies/" TargetMode="External" /><Relationship Id="rId103" Type="http://schemas.openxmlformats.org/officeDocument/2006/relationships/hyperlink" Target="http://www.thegreenoffice.com/content/view/55/127/" TargetMode="External" /><Relationship Id="rId104" Type="http://schemas.openxmlformats.org/officeDocument/2006/relationships/hyperlink" Target="http://www.dmachoice.org/consumerassistance.php" TargetMode="External" /><Relationship Id="rId105" Type="http://schemas.openxmlformats.org/officeDocument/2006/relationships/hyperlink" Target="http://www.batteryrecycling.com/" TargetMode="External" /><Relationship Id="rId106" Type="http://schemas.openxmlformats.org/officeDocument/2006/relationships/hyperlink" Target="http://www.epa.gov/watersense/pp/het.htm" TargetMode="External" /><Relationship Id="rId107" Type="http://schemas.openxmlformats.org/officeDocument/2006/relationships/hyperlink" Target="http://greenseal.org/findaproduct/index.cfm" TargetMode="External" /><Relationship Id="rId108" Type="http://schemas.openxmlformats.org/officeDocument/2006/relationships/hyperlink" Target="http://www.ofee.gov/janitor/index.asp" TargetMode="External" /><Relationship Id="rId109" Type="http://schemas.openxmlformats.org/officeDocument/2006/relationships/hyperlink" Target="http://egov.cityofchicago.org/city/webportal/portalEntityHomeAction.do?entityName=Chicago+Center+for+Green+Technology&amp;entityNameEnumValue=161" TargetMode="External" /><Relationship Id="rId110" Type="http://schemas.openxmlformats.org/officeDocument/2006/relationships/hyperlink" Target="http://www.p2ad.org/toolkit/resources_environmental_tips.html" TargetMode="External" /><Relationship Id="rId111" Type="http://schemas.openxmlformats.org/officeDocument/2006/relationships/hyperlink" Target="http://www.p2ad.org/toolkit/guidebook_3.html" TargetMode="External" /><Relationship Id="rId112" Type="http://schemas.openxmlformats.org/officeDocument/2006/relationships/hyperlink" Target="http://www.oregon.gov/ENERGY/CONS/BUS/docs/Green_Office_Guide.pdf" TargetMode="External" /><Relationship Id="rId113" Type="http://schemas.openxmlformats.org/officeDocument/2006/relationships/hyperlink" Target="http://egov.cityofchicago.org/webportal/COCWebPortal/COC_ATTACH/OfficeBuildings.pdf" TargetMode="External" /><Relationship Id="rId114" Type="http://schemas.openxmlformats.org/officeDocument/2006/relationships/hyperlink" Target="http://www.chicagobikes.org/forms/bikerackrequest.php" TargetMode="External" /><Relationship Id="rId115" Type="http://schemas.openxmlformats.org/officeDocument/2006/relationships/hyperlink" Target="http://www.epa.gov/epaoswer/hazwaste/recycle/ecycling/faq.htm" TargetMode="External" /><Relationship Id="rId116" Type="http://schemas.openxmlformats.org/officeDocument/2006/relationships/hyperlink" Target="http://www.igocars.org/" TargetMode="External" /><Relationship Id="rId117" Type="http://schemas.openxmlformats.org/officeDocument/2006/relationships/hyperlink" Target="http://www.zipcar.com/" TargetMode="External" /><Relationship Id="rId118" Type="http://schemas.openxmlformats.org/officeDocument/2006/relationships/hyperlink" Target="http://www.energystar.gov/index.cfm?c=power_mgt.pr_power_management" TargetMode="External" /><Relationship Id="rId119" Type="http://schemas.openxmlformats.org/officeDocument/2006/relationships/hyperlink" Target="http://www.p2ric.org/TopicHubs/subsection.cfm?hub=13&amp;subsec=1&amp;nav=1" TargetMode="External" /><Relationship Id="rId120" Type="http://schemas.openxmlformats.org/officeDocument/2006/relationships/hyperlink" Target="http://earth911.org/recycling/plastic-bottle-recycling/plastic-bottle-recycling-facts/" TargetMode="External" /><Relationship Id="rId121" Type="http://schemas.openxmlformats.org/officeDocument/2006/relationships/hyperlink" Target="http://www.earthresource.org/campaigns/capp/capp-health.html" TargetMode="External" /><Relationship Id="rId122" Type="http://schemas.openxmlformats.org/officeDocument/2006/relationships/hyperlink" Target="http://www.deq.state.mi.us/documents/deq-ead-recycle-redofcpw.pdf" TargetMode="External" /><Relationship Id="rId123" Type="http://schemas.openxmlformats.org/officeDocument/2006/relationships/hyperlink" Target="http://www.oregon.gov/ENERGY/CONS/BUS/docs/Green_Office_Guide.pdf" TargetMode="External" /><Relationship Id="rId124" Type="http://schemas.openxmlformats.org/officeDocument/2006/relationships/hyperlink" Target="http://www.chicagorecycling.org/index.php?option=com_content&amp;task=view&amp;id=32&amp;Itemid=105" TargetMode="External" /><Relationship Id="rId125" Type="http://schemas.openxmlformats.org/officeDocument/2006/relationships/hyperlink" Target="http://chicago-card.com/ccplus/tb.aspx" TargetMode="External" /><Relationship Id="rId126" Type="http://schemas.openxmlformats.org/officeDocument/2006/relationships/hyperlink" Target="http://egov.cityofchicago.org/city/webportal/portalDeptCategoryAction.do?BV_SessionID=@@@@1157218662.1233180435@@@@&amp;BV_EngineID=cccfadeggegkjdkcefecelldffhdfho.0&amp;deptCategoryOID=-536890653&amp;contentType=COC_EDITORIAL&amp;topChannelName=Dept&amp;entityName=Environment&amp;deptMainCategoryOID=-536887205" TargetMode="External" /><Relationship Id="rId127" Type="http://schemas.openxmlformats.org/officeDocument/2006/relationships/hyperlink" Target="http://www.energycommunity.org/default.asp?action=47" TargetMode="External" /><Relationship Id="rId128" Type="http://schemas.openxmlformats.org/officeDocument/2006/relationships/hyperlink" Target="http://www.sheddaquarium.org/worm_composting.html" TargetMode="External" /><Relationship Id="rId129" Type="http://schemas.openxmlformats.org/officeDocument/2006/relationships/hyperlink" Target="http://www.cityofchicago.org/Environment/BirdMigration/sub/lights_out_chicago.html" TargetMode="External" /><Relationship Id="rId130" Type="http://schemas.openxmlformats.org/officeDocument/2006/relationships/hyperlink" Target="http://tinychoices.com/2008/01/24/four-ways-to-compost-indoors/" TargetMode="External" /><Relationship Id="rId13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23" sqref="A23"/>
    </sheetView>
  </sheetViews>
  <sheetFormatPr defaultColWidth="9.140625" defaultRowHeight="12.75"/>
  <cols>
    <col min="1" max="16384" width="9.140625" style="2" customWidth="1"/>
  </cols>
  <sheetData/>
  <sheetProtection/>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7:R63"/>
  <sheetViews>
    <sheetView zoomScale="85" zoomScaleNormal="85" zoomScalePageLayoutView="0" workbookViewId="0" topLeftCell="A1">
      <selection activeCell="A1" sqref="A1"/>
    </sheetView>
  </sheetViews>
  <sheetFormatPr defaultColWidth="9.140625" defaultRowHeight="12.75" outlineLevelRow="1"/>
  <cols>
    <col min="1" max="1" width="40.28125" style="6" customWidth="1"/>
    <col min="2" max="2" width="5.8515625" style="6" customWidth="1"/>
    <col min="3" max="3" width="10.140625" style="6" customWidth="1"/>
    <col min="4" max="4" width="5.28125" style="6" customWidth="1"/>
    <col min="5" max="5" width="4.7109375" style="6" customWidth="1"/>
    <col min="6" max="6" width="3.421875" style="6" customWidth="1"/>
    <col min="7" max="7" width="12.7109375" style="6" customWidth="1"/>
    <col min="8" max="8" width="3.421875" style="6" customWidth="1"/>
    <col min="9" max="9" width="4.7109375" style="6" customWidth="1"/>
    <col min="10" max="10" width="4.140625" style="6" customWidth="1"/>
    <col min="11" max="11" width="8.421875" style="6" customWidth="1"/>
    <col min="12" max="12" width="3.421875" style="6" customWidth="1"/>
    <col min="13" max="13" width="3.00390625" style="6" customWidth="1"/>
    <col min="14" max="14" width="8.00390625" style="6" customWidth="1"/>
    <col min="15" max="16384" width="9.140625" style="6" customWidth="1"/>
  </cols>
  <sheetData>
    <row r="1" ht="15.75" customHeight="1"/>
    <row r="2" ht="15.75" customHeight="1"/>
    <row r="3" ht="15.75" customHeight="1"/>
    <row r="4" ht="15.75" customHeight="1"/>
    <row r="5" ht="15.75" customHeight="1"/>
    <row r="6" ht="15.75" customHeight="1"/>
    <row r="7" spans="1:13" ht="18">
      <c r="A7" s="918" t="s">
        <v>397</v>
      </c>
      <c r="B7" s="918"/>
      <c r="C7" s="918"/>
      <c r="D7" s="918"/>
      <c r="E7" s="918"/>
      <c r="F7" s="918"/>
      <c r="G7" s="918"/>
      <c r="H7" s="918"/>
      <c r="I7" s="918"/>
      <c r="J7" s="918"/>
      <c r="K7" s="918"/>
      <c r="L7" s="918"/>
      <c r="M7" s="918"/>
    </row>
    <row r="8" spans="1:13" ht="15.75" customHeight="1">
      <c r="A8" s="918" t="str">
        <f>""&amp;C16&amp;" ENERGY STAR Qualified Compact Fluorescent Lamp(s)"</f>
        <v>1 ENERGY STAR Qualified Compact Fluorescent Lamp(s)</v>
      </c>
      <c r="B8" s="918"/>
      <c r="C8" s="918"/>
      <c r="D8" s="918"/>
      <c r="E8" s="918"/>
      <c r="F8" s="918"/>
      <c r="G8" s="918"/>
      <c r="H8" s="918"/>
      <c r="I8" s="918"/>
      <c r="J8" s="918"/>
      <c r="K8" s="918"/>
      <c r="L8" s="918"/>
      <c r="M8" s="918"/>
    </row>
    <row r="9" spans="1:13" s="9" customFormat="1" ht="12.75">
      <c r="A9" s="8"/>
      <c r="B9" s="8"/>
      <c r="C9" s="8"/>
      <c r="D9" s="8"/>
      <c r="E9" s="8"/>
      <c r="F9" s="8"/>
      <c r="G9" s="8"/>
      <c r="H9" s="8"/>
      <c r="I9" s="8"/>
      <c r="J9" s="8"/>
      <c r="K9" s="8"/>
      <c r="L9" s="8"/>
      <c r="M9" s="8"/>
    </row>
    <row r="10" spans="1:13" ht="15.75" customHeight="1">
      <c r="A10" s="215"/>
      <c r="B10" s="215"/>
      <c r="C10" s="215"/>
      <c r="D10" s="215"/>
      <c r="E10" s="215"/>
      <c r="F10" s="215"/>
      <c r="G10" s="215"/>
      <c r="H10" s="215"/>
      <c r="I10" s="215"/>
      <c r="J10" s="215"/>
      <c r="K10" s="215"/>
      <c r="L10" s="215"/>
      <c r="M10" s="215"/>
    </row>
    <row r="11" spans="1:13" s="9" customFormat="1" ht="24" customHeight="1">
      <c r="A11" s="919" t="s">
        <v>398</v>
      </c>
      <c r="B11" s="919"/>
      <c r="C11" s="919"/>
      <c r="D11" s="919"/>
      <c r="E11" s="919"/>
      <c r="F11" s="919"/>
      <c r="G11" s="919"/>
      <c r="H11" s="919"/>
      <c r="I11" s="919"/>
      <c r="J11" s="919"/>
      <c r="K11" s="919"/>
      <c r="L11" s="919"/>
      <c r="M11" s="919"/>
    </row>
    <row r="12" spans="1:13" s="9" customFormat="1" ht="12.75">
      <c r="A12" s="8"/>
      <c r="B12" s="8"/>
      <c r="C12" s="8"/>
      <c r="D12" s="8"/>
      <c r="E12" s="8"/>
      <c r="F12" s="8"/>
      <c r="G12" s="8"/>
      <c r="H12" s="8"/>
      <c r="I12" s="8"/>
      <c r="J12" s="8"/>
      <c r="K12" s="8"/>
      <c r="L12" s="8"/>
      <c r="M12" s="8"/>
    </row>
    <row r="13" ht="15.75" customHeight="1">
      <c r="A13" s="57"/>
    </row>
    <row r="14" spans="1:13" ht="15.75">
      <c r="A14" s="920" t="s">
        <v>399</v>
      </c>
      <c r="B14" s="920"/>
      <c r="C14" s="920"/>
      <c r="D14" s="920"/>
      <c r="E14" s="920"/>
      <c r="F14" s="920"/>
      <c r="G14" s="920"/>
      <c r="H14" s="920"/>
      <c r="I14" s="920"/>
      <c r="J14" s="920"/>
      <c r="K14" s="920"/>
      <c r="L14" s="920"/>
      <c r="M14" s="920"/>
    </row>
    <row r="15" spans="1:13" ht="4.5" customHeight="1" thickBot="1">
      <c r="A15" s="216"/>
      <c r="B15" s="217"/>
      <c r="C15" s="217"/>
      <c r="D15" s="217"/>
      <c r="E15" s="217"/>
      <c r="F15" s="217"/>
      <c r="G15" s="217"/>
      <c r="H15" s="217"/>
      <c r="I15" s="217"/>
      <c r="J15" s="217"/>
      <c r="K15" s="217"/>
      <c r="L15" s="217"/>
      <c r="M15" s="14"/>
    </row>
    <row r="16" spans="1:14" ht="15.75" customHeight="1" thickBot="1">
      <c r="A16" s="218" t="s">
        <v>632</v>
      </c>
      <c r="B16" s="20"/>
      <c r="C16" s="219">
        <v>1</v>
      </c>
      <c r="D16" s="17"/>
      <c r="E16" s="17"/>
      <c r="F16" s="17"/>
      <c r="G16" s="17"/>
      <c r="H16" s="17"/>
      <c r="I16" s="17"/>
      <c r="J16" s="17"/>
      <c r="K16" s="17"/>
      <c r="L16" s="17"/>
      <c r="M16" s="18"/>
      <c r="N16" s="22"/>
    </row>
    <row r="17" spans="1:13" ht="15.75" customHeight="1" thickBot="1">
      <c r="A17" s="15" t="s">
        <v>400</v>
      </c>
      <c r="B17" s="20"/>
      <c r="C17" s="220">
        <v>0.09706</v>
      </c>
      <c r="D17" s="17"/>
      <c r="E17" s="17"/>
      <c r="F17" s="17"/>
      <c r="G17" s="17"/>
      <c r="H17" s="17"/>
      <c r="I17" s="17"/>
      <c r="J17" s="17"/>
      <c r="K17" s="17"/>
      <c r="L17" s="17"/>
      <c r="M17" s="18"/>
    </row>
    <row r="18" spans="1:13" ht="15.75" customHeight="1" thickBot="1">
      <c r="A18" s="218" t="s">
        <v>95</v>
      </c>
      <c r="B18" s="17"/>
      <c r="C18" s="221">
        <v>3</v>
      </c>
      <c r="D18" s="27"/>
      <c r="E18" s="27"/>
      <c r="F18" s="27"/>
      <c r="G18" s="27"/>
      <c r="H18" s="27"/>
      <c r="I18" s="27"/>
      <c r="J18" s="222"/>
      <c r="K18" s="17"/>
      <c r="L18" s="27"/>
      <c r="M18" s="18"/>
    </row>
    <row r="19" spans="1:14" ht="6.75" customHeight="1">
      <c r="A19" s="19"/>
      <c r="B19" s="20"/>
      <c r="C19" s="21"/>
      <c r="D19" s="17"/>
      <c r="E19" s="17"/>
      <c r="F19" s="17"/>
      <c r="G19" s="17"/>
      <c r="H19" s="17"/>
      <c r="I19" s="17"/>
      <c r="J19" s="17"/>
      <c r="K19" s="17"/>
      <c r="L19" s="17"/>
      <c r="M19" s="18"/>
      <c r="N19" s="22"/>
    </row>
    <row r="20" spans="1:13" ht="27.75" customHeight="1">
      <c r="A20" s="223"/>
      <c r="B20" s="923" t="s">
        <v>408</v>
      </c>
      <c r="C20" s="923"/>
      <c r="D20" s="923"/>
      <c r="E20" s="224"/>
      <c r="F20" s="923" t="s">
        <v>409</v>
      </c>
      <c r="G20" s="923"/>
      <c r="H20" s="923"/>
      <c r="I20" s="224"/>
      <c r="J20" s="938"/>
      <c r="K20" s="938"/>
      <c r="L20" s="938"/>
      <c r="M20" s="18"/>
    </row>
    <row r="21" spans="1:13" ht="10.5" customHeight="1" thickBot="1">
      <c r="A21" s="225"/>
      <c r="B21" s="224"/>
      <c r="C21" s="224"/>
      <c r="D21" s="224"/>
      <c r="E21" s="224"/>
      <c r="F21" s="224"/>
      <c r="G21" s="226"/>
      <c r="H21" s="224"/>
      <c r="I21" s="224"/>
      <c r="J21" s="224"/>
      <c r="K21" s="224"/>
      <c r="L21" s="224"/>
      <c r="M21" s="18"/>
    </row>
    <row r="22" spans="1:13" ht="15.75" customHeight="1" thickBot="1">
      <c r="A22" s="218" t="s">
        <v>26</v>
      </c>
      <c r="B22" s="17"/>
      <c r="C22" s="227">
        <v>3.5</v>
      </c>
      <c r="D22" s="228"/>
      <c r="E22" s="228"/>
      <c r="F22" s="228"/>
      <c r="G22" s="227">
        <v>0.5</v>
      </c>
      <c r="H22" s="27"/>
      <c r="I22" s="27"/>
      <c r="J22" s="222"/>
      <c r="K22" s="17"/>
      <c r="L22" s="27"/>
      <c r="M22" s="18"/>
    </row>
    <row r="23" spans="1:13" ht="15.75" customHeight="1" thickBot="1">
      <c r="A23" s="218" t="s">
        <v>96</v>
      </c>
      <c r="B23" s="17"/>
      <c r="C23" s="229">
        <v>15</v>
      </c>
      <c r="D23" s="27" t="s">
        <v>97</v>
      </c>
      <c r="E23" s="27"/>
      <c r="F23" s="27"/>
      <c r="G23" s="30"/>
      <c r="H23" s="30"/>
      <c r="I23" s="27"/>
      <c r="J23" s="222"/>
      <c r="K23" s="17"/>
      <c r="L23" s="27"/>
      <c r="M23" s="18"/>
    </row>
    <row r="24" spans="1:13" ht="6.75" customHeight="1">
      <c r="A24" s="17"/>
      <c r="B24" s="17"/>
      <c r="C24" s="230"/>
      <c r="D24" s="27"/>
      <c r="E24" s="27"/>
      <c r="F24" s="27"/>
      <c r="G24" s="30"/>
      <c r="H24" s="30"/>
      <c r="I24" s="27"/>
      <c r="J24" s="222"/>
      <c r="K24" s="17"/>
      <c r="L24" s="27"/>
      <c r="M24" s="18"/>
    </row>
    <row r="25" spans="1:13" ht="15.75" customHeight="1">
      <c r="A25" s="17" t="s">
        <v>98</v>
      </c>
      <c r="B25" s="17"/>
      <c r="C25" s="231"/>
      <c r="D25" s="232"/>
      <c r="E25" s="232"/>
      <c r="F25" s="232"/>
      <c r="G25" s="231"/>
      <c r="H25" s="27"/>
      <c r="I25" s="27"/>
      <c r="J25" s="222"/>
      <c r="K25" s="17"/>
      <c r="L25" s="27"/>
      <c r="M25" s="18"/>
    </row>
    <row r="26" spans="1:13" ht="4.5" customHeight="1">
      <c r="A26" s="44"/>
      <c r="B26" s="45"/>
      <c r="C26" s="233"/>
      <c r="D26" s="45"/>
      <c r="E26" s="45"/>
      <c r="F26" s="45"/>
      <c r="G26" s="234"/>
      <c r="H26" s="45"/>
      <c r="I26" s="45"/>
      <c r="J26" s="45"/>
      <c r="K26" s="45"/>
      <c r="L26" s="45"/>
      <c r="M26" s="46"/>
    </row>
    <row r="27" ht="14.25" customHeight="1">
      <c r="A27" s="235" t="s">
        <v>99</v>
      </c>
    </row>
    <row r="28" ht="15.75" customHeight="1">
      <c r="A28" s="235"/>
    </row>
    <row r="29" spans="1:18" ht="15.75">
      <c r="A29" s="920" t="str">
        <f>"Annual and Life Cycle Costs and Savings for "&amp;C16&amp;" CFLs"</f>
        <v>Annual and Life Cycle Costs and Savings for 1 CFLs</v>
      </c>
      <c r="B29" s="920"/>
      <c r="C29" s="920"/>
      <c r="D29" s="920"/>
      <c r="E29" s="920"/>
      <c r="F29" s="920"/>
      <c r="G29" s="920"/>
      <c r="H29" s="920"/>
      <c r="I29" s="920"/>
      <c r="J29" s="920"/>
      <c r="K29" s="920"/>
      <c r="L29" s="920"/>
      <c r="M29" s="920"/>
      <c r="O29" s="92"/>
      <c r="P29" s="92"/>
      <c r="Q29" s="92"/>
      <c r="R29" s="92"/>
    </row>
    <row r="30" spans="1:18" ht="31.5" customHeight="1">
      <c r="A30" s="236"/>
      <c r="B30" s="939" t="str">
        <f>""&amp;C16&amp;" ENERGY STAR Qualified Units"</f>
        <v>1 ENERGY STAR Qualified Units</v>
      </c>
      <c r="C30" s="939"/>
      <c r="D30" s="939"/>
      <c r="E30" s="237"/>
      <c r="F30" s="939" t="str">
        <f>""&amp;C16&amp;" Conventional Units"</f>
        <v>1 Conventional Units</v>
      </c>
      <c r="G30" s="939"/>
      <c r="H30" s="939"/>
      <c r="I30" s="237"/>
      <c r="J30" s="939" t="s">
        <v>483</v>
      </c>
      <c r="K30" s="939"/>
      <c r="L30" s="939"/>
      <c r="M30" s="238"/>
      <c r="O30" s="239"/>
      <c r="P30" s="92"/>
      <c r="Q30" s="92"/>
      <c r="R30" s="240"/>
    </row>
    <row r="31" spans="1:18" ht="15.75" customHeight="1">
      <c r="A31" s="53" t="s">
        <v>735</v>
      </c>
      <c r="B31" s="54"/>
      <c r="C31" s="54"/>
      <c r="D31" s="54"/>
      <c r="E31" s="54"/>
      <c r="F31" s="54"/>
      <c r="G31" s="54"/>
      <c r="H31" s="54"/>
      <c r="I31" s="54"/>
      <c r="J31" s="54"/>
      <c r="K31" s="54"/>
      <c r="L31" s="54"/>
      <c r="M31" s="52"/>
      <c r="O31" s="240"/>
      <c r="P31" s="92"/>
      <c r="Q31" s="92"/>
      <c r="R31" s="240"/>
    </row>
    <row r="32" spans="1:18" ht="15.75" customHeight="1">
      <c r="A32" s="49" t="s">
        <v>100</v>
      </c>
      <c r="B32" s="54"/>
      <c r="C32" s="55">
        <f>C33*C17</f>
        <v>1.5942105</v>
      </c>
      <c r="D32" s="54"/>
      <c r="E32" s="54"/>
      <c r="F32" s="54"/>
      <c r="G32" s="55">
        <f>G33*C17</f>
        <v>6.376842</v>
      </c>
      <c r="H32" s="54"/>
      <c r="I32" s="54"/>
      <c r="J32" s="54"/>
      <c r="K32" s="55">
        <f>G32-C32</f>
        <v>4.7826315</v>
      </c>
      <c r="L32" s="54"/>
      <c r="M32" s="52"/>
      <c r="O32" s="240"/>
      <c r="P32" s="92"/>
      <c r="Q32" s="92"/>
      <c r="R32" s="240"/>
    </row>
    <row r="33" spans="1:18" s="9" customFormat="1" ht="15.75" customHeight="1" hidden="1" outlineLevel="1">
      <c r="A33" s="241" t="s">
        <v>101</v>
      </c>
      <c r="B33" s="242"/>
      <c r="C33" s="59">
        <v>16.425</v>
      </c>
      <c r="D33" s="59"/>
      <c r="E33" s="59"/>
      <c r="F33" s="59"/>
      <c r="G33" s="59">
        <v>65.7</v>
      </c>
      <c r="H33" s="59"/>
      <c r="I33" s="59"/>
      <c r="J33" s="59"/>
      <c r="K33" s="59">
        <f>G33-C33</f>
        <v>49.275000000000006</v>
      </c>
      <c r="L33" s="243"/>
      <c r="M33" s="244"/>
      <c r="O33" s="240"/>
      <c r="P33" s="245"/>
      <c r="Q33" s="92"/>
      <c r="R33" s="240"/>
    </row>
    <row r="34" spans="1:18" ht="15.75" customHeight="1" collapsed="1">
      <c r="A34" s="61" t="s">
        <v>102</v>
      </c>
      <c r="B34" s="54"/>
      <c r="C34" s="55">
        <v>0</v>
      </c>
      <c r="D34" s="54"/>
      <c r="E34" s="54"/>
      <c r="F34" s="54"/>
      <c r="G34" s="55">
        <v>3.8325</v>
      </c>
      <c r="H34" s="54"/>
      <c r="I34" s="54"/>
      <c r="J34" s="54"/>
      <c r="K34" s="55">
        <f>G34-C34</f>
        <v>3.8325</v>
      </c>
      <c r="L34" s="54"/>
      <c r="M34" s="52"/>
      <c r="O34" s="240"/>
      <c r="P34" s="92"/>
      <c r="Q34" s="92"/>
      <c r="R34" s="240"/>
    </row>
    <row r="35" spans="1:17" s="57" customFormat="1" ht="15.75" customHeight="1">
      <c r="A35" s="64" t="s">
        <v>488</v>
      </c>
      <c r="B35" s="65"/>
      <c r="C35" s="246">
        <f>C32+C34</f>
        <v>1.5942105</v>
      </c>
      <c r="D35" s="65"/>
      <c r="E35" s="65"/>
      <c r="F35" s="65"/>
      <c r="G35" s="246">
        <f>G32+G34</f>
        <v>10.209342</v>
      </c>
      <c r="H35" s="65"/>
      <c r="I35" s="65"/>
      <c r="J35" s="65"/>
      <c r="K35" s="246">
        <f>K32+K34</f>
        <v>8.6151315</v>
      </c>
      <c r="L35" s="65"/>
      <c r="M35" s="68"/>
      <c r="O35" s="247"/>
      <c r="P35" s="6"/>
      <c r="Q35" s="6"/>
    </row>
    <row r="36" spans="1:15" ht="15.75" customHeight="1">
      <c r="A36" s="49"/>
      <c r="B36" s="54"/>
      <c r="C36" s="54"/>
      <c r="D36" s="54"/>
      <c r="E36" s="54"/>
      <c r="F36" s="54"/>
      <c r="G36" s="54"/>
      <c r="H36" s="54"/>
      <c r="I36" s="54"/>
      <c r="J36" s="54"/>
      <c r="K36" s="54"/>
      <c r="L36" s="54"/>
      <c r="M36" s="52"/>
      <c r="O36" s="247"/>
    </row>
    <row r="37" spans="1:15" ht="15.75" customHeight="1">
      <c r="A37" s="53" t="s">
        <v>489</v>
      </c>
      <c r="B37" s="54"/>
      <c r="C37" s="54"/>
      <c r="D37" s="54"/>
      <c r="E37" s="54"/>
      <c r="F37" s="54"/>
      <c r="G37" s="54"/>
      <c r="H37" s="54"/>
      <c r="I37" s="54"/>
      <c r="J37" s="54"/>
      <c r="K37" s="54"/>
      <c r="L37" s="54"/>
      <c r="M37" s="52"/>
      <c r="O37" s="247"/>
    </row>
    <row r="38" spans="1:13" ht="15.75" customHeight="1">
      <c r="A38" s="49" t="s">
        <v>103</v>
      </c>
      <c r="B38" s="54"/>
      <c r="C38" s="55">
        <f>C39+C41</f>
        <v>11.998537053156234</v>
      </c>
      <c r="D38" s="54"/>
      <c r="E38" s="54"/>
      <c r="F38" s="54"/>
      <c r="G38" s="55">
        <f>G39+G41</f>
        <v>76.83876644605225</v>
      </c>
      <c r="H38" s="54"/>
      <c r="I38" s="54"/>
      <c r="J38" s="54"/>
      <c r="K38" s="55">
        <f>G38-C38</f>
        <v>64.84022939289602</v>
      </c>
      <c r="L38" s="54"/>
      <c r="M38" s="52"/>
    </row>
    <row r="39" spans="1:17" ht="15.75" customHeight="1" outlineLevel="1">
      <c r="A39" s="58" t="s">
        <v>104</v>
      </c>
      <c r="B39" s="54"/>
      <c r="C39" s="55">
        <v>11.998537053156234</v>
      </c>
      <c r="D39" s="54"/>
      <c r="E39" s="54"/>
      <c r="F39" s="54"/>
      <c r="G39" s="55">
        <v>47.994148212624935</v>
      </c>
      <c r="H39" s="54"/>
      <c r="I39" s="54"/>
      <c r="J39" s="54"/>
      <c r="K39" s="55">
        <f>G39-C39</f>
        <v>35.9956111594687</v>
      </c>
      <c r="L39" s="54"/>
      <c r="M39" s="52"/>
      <c r="O39" s="9"/>
      <c r="P39" s="9"/>
      <c r="Q39" s="9"/>
    </row>
    <row r="40" spans="1:17" s="9" customFormat="1" ht="15.75" customHeight="1" hidden="1" outlineLevel="1">
      <c r="A40" s="241" t="s">
        <v>101</v>
      </c>
      <c r="B40" s="242"/>
      <c r="C40" s="59">
        <v>150</v>
      </c>
      <c r="D40" s="59"/>
      <c r="E40" s="59"/>
      <c r="F40" s="59"/>
      <c r="G40" s="59">
        <v>600</v>
      </c>
      <c r="H40" s="59"/>
      <c r="I40" s="59"/>
      <c r="J40" s="59"/>
      <c r="K40" s="59">
        <f>G40-C40</f>
        <v>450</v>
      </c>
      <c r="L40" s="248"/>
      <c r="M40" s="244"/>
      <c r="O40" s="6"/>
      <c r="P40" s="6"/>
      <c r="Q40" s="6"/>
    </row>
    <row r="41" spans="1:13" ht="15.75" customHeight="1" outlineLevel="1">
      <c r="A41" s="58" t="s">
        <v>233</v>
      </c>
      <c r="B41" s="54"/>
      <c r="C41" s="55">
        <v>0</v>
      </c>
      <c r="D41" s="54"/>
      <c r="E41" s="54"/>
      <c r="F41" s="54"/>
      <c r="G41" s="55">
        <v>28.844618233427312</v>
      </c>
      <c r="H41" s="54"/>
      <c r="I41" s="54"/>
      <c r="J41" s="54"/>
      <c r="K41" s="55">
        <f>G41-C41</f>
        <v>28.844618233427312</v>
      </c>
      <c r="L41" s="54"/>
      <c r="M41" s="52"/>
    </row>
    <row r="42" spans="1:13" ht="15.75" customHeight="1">
      <c r="A42" s="49" t="str">
        <f>"Purchase price for "&amp;C16&amp;" unit(s)"</f>
        <v>Purchase price for 1 unit(s)</v>
      </c>
      <c r="B42" s="54"/>
      <c r="C42" s="249">
        <f>C16*C22</f>
        <v>3.5</v>
      </c>
      <c r="D42" s="54"/>
      <c r="E42" s="54"/>
      <c r="F42" s="54"/>
      <c r="G42" s="249">
        <f>C16*G22</f>
        <v>0.5</v>
      </c>
      <c r="H42" s="54"/>
      <c r="I42" s="54"/>
      <c r="J42" s="54"/>
      <c r="K42" s="249">
        <f>G42-C42</f>
        <v>-3</v>
      </c>
      <c r="L42" s="54"/>
      <c r="M42" s="52"/>
    </row>
    <row r="43" spans="1:13" s="57" customFormat="1" ht="15.75" customHeight="1">
      <c r="A43" s="64" t="s">
        <v>488</v>
      </c>
      <c r="B43" s="65"/>
      <c r="C43" s="246">
        <f>C38+C42</f>
        <v>15.498537053156234</v>
      </c>
      <c r="D43" s="65"/>
      <c r="E43" s="65"/>
      <c r="F43" s="65"/>
      <c r="G43" s="246">
        <f>G38+G42</f>
        <v>77.33876644605225</v>
      </c>
      <c r="H43" s="65"/>
      <c r="I43" s="65"/>
      <c r="J43" s="65"/>
      <c r="K43" s="246">
        <f>K38+K42</f>
        <v>61.84022939289602</v>
      </c>
      <c r="L43" s="65"/>
      <c r="M43" s="68"/>
    </row>
    <row r="44" spans="1:13" s="57" customFormat="1" ht="15.75" customHeight="1">
      <c r="A44" s="250"/>
      <c r="B44" s="65"/>
      <c r="C44" s="251"/>
      <c r="D44" s="65"/>
      <c r="E44" s="65"/>
      <c r="F44" s="65"/>
      <c r="G44" s="251"/>
      <c r="H44" s="65"/>
      <c r="I44" s="65"/>
      <c r="J44" s="65"/>
      <c r="K44" s="251"/>
      <c r="L44" s="65"/>
      <c r="M44" s="68"/>
    </row>
    <row r="45" spans="1:13" ht="15.75" customHeight="1">
      <c r="A45" s="252"/>
      <c r="B45" s="54"/>
      <c r="C45" s="54"/>
      <c r="D45" s="54"/>
      <c r="E45" s="54"/>
      <c r="F45" s="54"/>
      <c r="G45" s="54"/>
      <c r="H45" s="54"/>
      <c r="I45" s="54"/>
      <c r="J45" s="73" t="s">
        <v>234</v>
      </c>
      <c r="K45" s="253">
        <f>IF(AND(H53&gt;=0,K43&gt;=0),H53/K35,"N/A")</f>
        <v>0.3482245163640276</v>
      </c>
      <c r="L45" s="54"/>
      <c r="M45" s="52"/>
    </row>
    <row r="46" spans="1:13" ht="4.5" customHeight="1">
      <c r="A46" s="75"/>
      <c r="B46" s="76"/>
      <c r="C46" s="76"/>
      <c r="D46" s="76"/>
      <c r="E46" s="76"/>
      <c r="F46" s="76"/>
      <c r="G46" s="76"/>
      <c r="H46" s="76"/>
      <c r="I46" s="76"/>
      <c r="J46" s="76"/>
      <c r="K46" s="76"/>
      <c r="L46" s="76"/>
      <c r="M46" s="77"/>
    </row>
    <row r="47" spans="1:13" ht="24" customHeight="1">
      <c r="A47" s="942" t="s">
        <v>188</v>
      </c>
      <c r="B47" s="943"/>
      <c r="C47" s="943"/>
      <c r="D47" s="943"/>
      <c r="E47" s="943"/>
      <c r="F47" s="943"/>
      <c r="G47" s="943"/>
      <c r="H47" s="943"/>
      <c r="I47" s="943"/>
      <c r="J47" s="943"/>
      <c r="K47" s="943"/>
      <c r="L47" s="943"/>
      <c r="M47" s="943"/>
    </row>
    <row r="48" spans="1:13" ht="13.5">
      <c r="A48" s="933" t="s">
        <v>10</v>
      </c>
      <c r="B48" s="933"/>
      <c r="C48" s="933"/>
      <c r="D48" s="933"/>
      <c r="E48" s="933"/>
      <c r="F48" s="933"/>
      <c r="G48" s="933"/>
      <c r="H48" s="933"/>
      <c r="I48" s="933"/>
      <c r="J48" s="933"/>
      <c r="K48" s="933"/>
      <c r="L48" s="933"/>
      <c r="M48" s="933"/>
    </row>
    <row r="49" spans="1:13" ht="14.25">
      <c r="A49" s="254"/>
      <c r="B49" s="254"/>
      <c r="C49" s="254"/>
      <c r="D49" s="254"/>
      <c r="E49" s="254"/>
      <c r="F49" s="254"/>
      <c r="G49" s="254"/>
      <c r="H49" s="254"/>
      <c r="I49" s="254"/>
      <c r="J49" s="254"/>
      <c r="K49" s="254"/>
      <c r="L49" s="254"/>
      <c r="M49" s="254"/>
    </row>
    <row r="50" ht="15" customHeight="1"/>
    <row r="51" spans="1:13" ht="15.75" customHeight="1">
      <c r="A51" s="920" t="str">
        <f>"Summary of Benefits for "&amp;C16&amp;" CFLs"</f>
        <v>Summary of Benefits for 1 CFLs</v>
      </c>
      <c r="B51" s="920"/>
      <c r="C51" s="920"/>
      <c r="D51" s="920"/>
      <c r="E51" s="920"/>
      <c r="F51" s="920"/>
      <c r="G51" s="920"/>
      <c r="H51" s="920"/>
      <c r="I51" s="920"/>
      <c r="J51" s="920"/>
      <c r="K51" s="920"/>
      <c r="L51" s="920"/>
      <c r="M51" s="920"/>
    </row>
    <row r="52" spans="1:13" ht="4.5" customHeight="1">
      <c r="A52" s="79" t="s">
        <v>11</v>
      </c>
      <c r="B52" s="80"/>
      <c r="C52" s="80"/>
      <c r="D52" s="80"/>
      <c r="E52" s="80"/>
      <c r="F52" s="80"/>
      <c r="G52" s="80"/>
      <c r="H52" s="80"/>
      <c r="I52" s="80"/>
      <c r="J52" s="80"/>
      <c r="K52" s="80"/>
      <c r="L52" s="80"/>
      <c r="M52" s="81"/>
    </row>
    <row r="53" spans="1:13" ht="15.75" customHeight="1">
      <c r="A53" s="82" t="s">
        <v>12</v>
      </c>
      <c r="B53" s="255"/>
      <c r="C53" s="255"/>
      <c r="D53" s="255"/>
      <c r="E53" s="255"/>
      <c r="F53" s="255"/>
      <c r="G53" s="255"/>
      <c r="H53" s="941">
        <f>(C22-G22)*C16</f>
        <v>3</v>
      </c>
      <c r="I53" s="941"/>
      <c r="J53" s="255"/>
      <c r="K53" s="255"/>
      <c r="L53" s="255"/>
      <c r="M53" s="256"/>
    </row>
    <row r="54" spans="1:13" ht="15.75" customHeight="1">
      <c r="A54" s="82" t="s">
        <v>13</v>
      </c>
      <c r="B54" s="255"/>
      <c r="C54" s="255"/>
      <c r="D54" s="255"/>
      <c r="E54" s="255"/>
      <c r="F54" s="255"/>
      <c r="G54" s="255"/>
      <c r="H54" s="941">
        <f>K38</f>
        <v>64.84022939289602</v>
      </c>
      <c r="I54" s="941"/>
      <c r="J54" s="255"/>
      <c r="K54" s="255"/>
      <c r="L54" s="255"/>
      <c r="M54" s="256"/>
    </row>
    <row r="55" spans="1:13" ht="15.75" customHeight="1">
      <c r="A55" s="82" t="s">
        <v>14</v>
      </c>
      <c r="B55" s="255"/>
      <c r="C55" s="255"/>
      <c r="D55" s="255"/>
      <c r="E55" s="255"/>
      <c r="F55" s="255"/>
      <c r="G55" s="255"/>
      <c r="H55" s="941">
        <f>K43</f>
        <v>61.84022939289602</v>
      </c>
      <c r="I55" s="941"/>
      <c r="J55" s="255"/>
      <c r="K55" s="255"/>
      <c r="L55" s="255"/>
      <c r="M55" s="256"/>
    </row>
    <row r="56" spans="1:13" ht="15.75" customHeight="1">
      <c r="A56" s="82" t="s">
        <v>15</v>
      </c>
      <c r="B56" s="255"/>
      <c r="C56" s="255"/>
      <c r="D56" s="255"/>
      <c r="E56" s="255"/>
      <c r="F56" s="255"/>
      <c r="G56" s="255"/>
      <c r="H56" s="945">
        <f>K45</f>
        <v>0.3482245163640276</v>
      </c>
      <c r="I56" s="945"/>
      <c r="J56" s="255"/>
      <c r="K56" s="255"/>
      <c r="L56" s="255"/>
      <c r="M56" s="256"/>
    </row>
    <row r="57" spans="1:13" ht="15.75" customHeight="1">
      <c r="A57" s="82" t="s">
        <v>16</v>
      </c>
      <c r="B57" s="255"/>
      <c r="C57" s="255"/>
      <c r="D57" s="255"/>
      <c r="E57" s="255"/>
      <c r="F57" s="255"/>
      <c r="G57" s="255"/>
      <c r="H57" s="946">
        <f>K40</f>
        <v>450</v>
      </c>
      <c r="I57" s="946"/>
      <c r="J57" s="255"/>
      <c r="K57" s="255"/>
      <c r="L57" s="255"/>
      <c r="M57" s="256"/>
    </row>
    <row r="58" spans="1:13" ht="15.75" customHeight="1">
      <c r="A58" s="82" t="s">
        <v>17</v>
      </c>
      <c r="B58" s="255"/>
      <c r="C58" s="255"/>
      <c r="D58" s="255"/>
      <c r="E58" s="255"/>
      <c r="F58" s="255"/>
      <c r="G58" s="255"/>
      <c r="H58" s="946">
        <v>690.75</v>
      </c>
      <c r="I58" s="946"/>
      <c r="J58" s="255"/>
      <c r="K58" s="255"/>
      <c r="L58" s="255"/>
      <c r="M58" s="256"/>
    </row>
    <row r="59" spans="1:13" ht="15.75" customHeight="1">
      <c r="A59" s="82" t="s">
        <v>18</v>
      </c>
      <c r="B59" s="255"/>
      <c r="C59" s="255"/>
      <c r="D59" s="255"/>
      <c r="E59" s="255"/>
      <c r="F59" s="255"/>
      <c r="G59" s="255"/>
      <c r="H59" s="940">
        <v>0.06022231909328683</v>
      </c>
      <c r="I59" s="940"/>
      <c r="J59" s="255"/>
      <c r="K59" s="255"/>
      <c r="L59" s="255"/>
      <c r="M59" s="256"/>
    </row>
    <row r="60" spans="1:13" ht="15.75" customHeight="1">
      <c r="A60" s="82" t="s">
        <v>19</v>
      </c>
      <c r="B60" s="255"/>
      <c r="C60" s="255"/>
      <c r="D60" s="255"/>
      <c r="E60" s="255"/>
      <c r="F60" s="255"/>
      <c r="G60" s="255"/>
      <c r="H60" s="940">
        <v>0.08563724274733449</v>
      </c>
      <c r="I60" s="940"/>
      <c r="J60" s="255"/>
      <c r="K60" s="255"/>
      <c r="L60" s="255"/>
      <c r="M60" s="256"/>
    </row>
    <row r="61" spans="1:13" ht="15.75" customHeight="1">
      <c r="A61" s="257" t="s">
        <v>20</v>
      </c>
      <c r="B61" s="255"/>
      <c r="C61" s="255"/>
      <c r="D61" s="255"/>
      <c r="E61" s="255"/>
      <c r="F61" s="255"/>
      <c r="G61" s="255"/>
      <c r="H61" s="944">
        <f>K43/(C22*C16)</f>
        <v>17.668636969398865</v>
      </c>
      <c r="I61" s="944"/>
      <c r="J61" s="255"/>
      <c r="K61" s="255"/>
      <c r="L61" s="255"/>
      <c r="M61" s="256"/>
    </row>
    <row r="62" spans="1:13" s="92" customFormat="1" ht="4.5" customHeight="1">
      <c r="A62" s="258"/>
      <c r="B62" s="96"/>
      <c r="C62" s="96"/>
      <c r="D62" s="96"/>
      <c r="E62" s="96"/>
      <c r="F62" s="96"/>
      <c r="G62" s="96"/>
      <c r="H62" s="96"/>
      <c r="I62" s="96"/>
      <c r="J62" s="96"/>
      <c r="K62" s="96"/>
      <c r="L62" s="96"/>
      <c r="M62" s="97"/>
    </row>
    <row r="63" s="92" customFormat="1" ht="15.75" customHeight="1">
      <c r="A63" s="245"/>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23">
    <mergeCell ref="H61:I61"/>
    <mergeCell ref="H55:I55"/>
    <mergeCell ref="H56:I56"/>
    <mergeCell ref="H57:I57"/>
    <mergeCell ref="H58:I58"/>
    <mergeCell ref="H59:I59"/>
    <mergeCell ref="B30:D30"/>
    <mergeCell ref="F30:H30"/>
    <mergeCell ref="J30:L30"/>
    <mergeCell ref="H60:I60"/>
    <mergeCell ref="A51:M51"/>
    <mergeCell ref="H53:I53"/>
    <mergeCell ref="H54:I54"/>
    <mergeCell ref="A47:M47"/>
    <mergeCell ref="A48:M48"/>
    <mergeCell ref="A7:M7"/>
    <mergeCell ref="A8:M8"/>
    <mergeCell ref="A11:M11"/>
    <mergeCell ref="A14:M14"/>
    <mergeCell ref="B20:D20"/>
    <mergeCell ref="F20:H20"/>
    <mergeCell ref="J20:L20"/>
    <mergeCell ref="A29:M29"/>
  </mergeCells>
  <printOptions horizontalCentered="1"/>
  <pageMargins left="1" right="1" top="0.5" bottom="0.5" header="0.25" footer="0.25"/>
  <pageSetup fitToHeight="1" fitToWidth="1" horizontalDpi="600" verticalDpi="600" orientation="portrait" scale="77" r:id="rId3"/>
  <drawing r:id="rId2"/>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U68"/>
  <sheetViews>
    <sheetView zoomScalePageLayoutView="0" workbookViewId="0" topLeftCell="A1">
      <selection activeCell="A10" sqref="A10"/>
    </sheetView>
  </sheetViews>
  <sheetFormatPr defaultColWidth="9.140625" defaultRowHeight="12.75"/>
  <cols>
    <col min="1" max="1" width="46.421875" style="261" customWidth="1"/>
    <col min="2" max="2" width="10.140625" style="329" bestFit="1" customWidth="1"/>
    <col min="3" max="3" width="13.421875" style="330" customWidth="1"/>
    <col min="4" max="4" width="47.7109375" style="92" customWidth="1"/>
    <col min="5" max="5" width="3.28125" style="261" customWidth="1"/>
    <col min="6" max="6" width="11.28125" style="261" bestFit="1" customWidth="1"/>
    <col min="7" max="7" width="7.140625" style="261" bestFit="1" customWidth="1"/>
    <col min="8" max="8" width="7.28125" style="261" bestFit="1" customWidth="1"/>
    <col min="9" max="10" width="6.421875" style="261" bestFit="1" customWidth="1"/>
    <col min="11" max="11" width="16.421875" style="261" customWidth="1"/>
    <col min="12" max="21" width="9.140625" style="261" customWidth="1"/>
    <col min="22" max="16384" width="9.140625" style="6" customWidth="1"/>
  </cols>
  <sheetData>
    <row r="1" spans="1:9" ht="15.75">
      <c r="A1" s="947" t="s">
        <v>142</v>
      </c>
      <c r="B1" s="947"/>
      <c r="C1" s="947"/>
      <c r="D1" s="947"/>
      <c r="E1" s="260"/>
      <c r="F1" s="260"/>
      <c r="G1" s="260"/>
      <c r="H1" s="260"/>
      <c r="I1" s="260"/>
    </row>
    <row r="2" spans="1:9" ht="15.75">
      <c r="A2" s="259"/>
      <c r="B2" s="99"/>
      <c r="C2" s="99"/>
      <c r="D2" s="99"/>
      <c r="E2" s="260"/>
      <c r="F2" s="260"/>
      <c r="G2" s="260"/>
      <c r="H2" s="260"/>
      <c r="I2" s="260"/>
    </row>
    <row r="3" spans="1:12" ht="15">
      <c r="A3" s="262" t="s">
        <v>442</v>
      </c>
      <c r="B3" s="948" t="s">
        <v>22</v>
      </c>
      <c r="C3" s="948"/>
      <c r="D3" s="263" t="s">
        <v>23</v>
      </c>
      <c r="E3" s="264"/>
      <c r="F3" s="264"/>
      <c r="G3" s="264"/>
      <c r="H3" s="264"/>
      <c r="I3" s="264"/>
      <c r="J3" s="264"/>
      <c r="K3" s="264"/>
      <c r="L3" s="264"/>
    </row>
    <row r="4" spans="1:12" ht="15">
      <c r="A4" s="265" t="s">
        <v>24</v>
      </c>
      <c r="B4" s="266"/>
      <c r="C4" s="267"/>
      <c r="D4" s="268"/>
      <c r="E4" s="269"/>
      <c r="F4" s="269"/>
      <c r="G4" s="269"/>
      <c r="H4" s="269"/>
      <c r="I4" s="269"/>
      <c r="J4" s="269"/>
      <c r="K4" s="269"/>
      <c r="L4" s="269"/>
    </row>
    <row r="5" spans="1:12" ht="12.75">
      <c r="A5" s="270" t="s">
        <v>408</v>
      </c>
      <c r="B5" s="271"/>
      <c r="C5" s="272"/>
      <c r="D5" s="121"/>
      <c r="E5" s="269"/>
      <c r="F5" s="269"/>
      <c r="G5" s="269"/>
      <c r="H5" s="269"/>
      <c r="I5" s="269"/>
      <c r="J5" s="269"/>
      <c r="K5" s="269"/>
      <c r="L5" s="269"/>
    </row>
    <row r="6" spans="1:12" ht="12.75">
      <c r="A6" s="273" t="s">
        <v>143</v>
      </c>
      <c r="B6" s="274">
        <v>3.5</v>
      </c>
      <c r="C6" s="272"/>
      <c r="D6" s="121" t="s">
        <v>144</v>
      </c>
      <c r="E6" s="269"/>
      <c r="F6" s="275"/>
      <c r="G6" s="275"/>
      <c r="H6" s="275"/>
      <c r="I6" s="269"/>
      <c r="J6" s="269"/>
      <c r="K6" s="269"/>
      <c r="L6" s="269"/>
    </row>
    <row r="7" spans="1:12" ht="12.75">
      <c r="A7" s="276" t="s">
        <v>145</v>
      </c>
      <c r="B7" s="277">
        <f>B24/4.06</f>
        <v>9.852216748768473</v>
      </c>
      <c r="C7" s="272" t="s">
        <v>146</v>
      </c>
      <c r="D7" s="121" t="s">
        <v>147</v>
      </c>
      <c r="E7" s="269"/>
      <c r="F7" s="275"/>
      <c r="G7" s="275"/>
      <c r="H7" s="275"/>
      <c r="I7" s="269"/>
      <c r="J7" s="949"/>
      <c r="K7" s="949"/>
      <c r="L7" s="950"/>
    </row>
    <row r="8" spans="1:12" ht="12.75">
      <c r="A8" s="278"/>
      <c r="B8" s="277">
        <f>B25/4.06</f>
        <v>14.77832512315271</v>
      </c>
      <c r="C8" s="272" t="s">
        <v>146</v>
      </c>
      <c r="D8" s="121" t="s">
        <v>147</v>
      </c>
      <c r="E8" s="279">
        <v>3</v>
      </c>
      <c r="F8" s="280" t="s">
        <v>148</v>
      </c>
      <c r="G8" s="281"/>
      <c r="H8" s="280"/>
      <c r="I8" s="281"/>
      <c r="J8" s="275"/>
      <c r="K8" s="275"/>
      <c r="L8" s="275"/>
    </row>
    <row r="9" spans="1:12" ht="12.75">
      <c r="A9" s="278"/>
      <c r="B9" s="277">
        <f>B26/4.06</f>
        <v>18.47290640394089</v>
      </c>
      <c r="C9" s="272" t="s">
        <v>146</v>
      </c>
      <c r="D9" s="121" t="s">
        <v>147</v>
      </c>
      <c r="E9" s="279">
        <v>2</v>
      </c>
      <c r="F9" s="282">
        <v>6000</v>
      </c>
      <c r="G9" s="283">
        <f>B17</f>
        <v>5.479452054794521</v>
      </c>
      <c r="H9" s="284"/>
      <c r="I9" s="285"/>
      <c r="J9" s="269"/>
      <c r="K9" s="269"/>
      <c r="L9" s="269"/>
    </row>
    <row r="10" spans="1:12" ht="12.75">
      <c r="A10" s="278"/>
      <c r="B10" s="277">
        <f>B27/4.06</f>
        <v>24.630541871921185</v>
      </c>
      <c r="C10" s="272" t="s">
        <v>146</v>
      </c>
      <c r="D10" s="121" t="s">
        <v>147</v>
      </c>
      <c r="E10" s="279"/>
      <c r="F10" s="282">
        <v>8000</v>
      </c>
      <c r="G10" s="283">
        <f>B18</f>
        <v>7.30593607305936</v>
      </c>
      <c r="H10" s="286"/>
      <c r="I10" s="285"/>
      <c r="J10" s="269"/>
      <c r="K10" s="269"/>
      <c r="L10" s="269"/>
    </row>
    <row r="11" spans="1:12" ht="12.75">
      <c r="A11" s="278"/>
      <c r="B11" s="277">
        <f>B28/4.06</f>
        <v>36.94581280788178</v>
      </c>
      <c r="C11" s="272" t="s">
        <v>146</v>
      </c>
      <c r="D11" s="121" t="s">
        <v>147</v>
      </c>
      <c r="E11" s="279"/>
      <c r="F11" s="282">
        <v>10000</v>
      </c>
      <c r="G11" s="283">
        <f>B19</f>
        <v>9.132420091324201</v>
      </c>
      <c r="H11" s="287"/>
      <c r="I11" s="279"/>
      <c r="J11" s="269"/>
      <c r="K11" s="269"/>
      <c r="L11" s="269"/>
    </row>
    <row r="12" spans="1:12" ht="12.75">
      <c r="A12" s="273" t="s">
        <v>149</v>
      </c>
      <c r="B12" s="288">
        <v>6000</v>
      </c>
      <c r="C12" s="272" t="s">
        <v>150</v>
      </c>
      <c r="D12" s="121" t="s">
        <v>637</v>
      </c>
      <c r="E12" s="279"/>
      <c r="F12" s="282">
        <v>12000</v>
      </c>
      <c r="G12" s="283">
        <f>B20</f>
        <v>10.958904109589042</v>
      </c>
      <c r="H12" s="287"/>
      <c r="I12" s="279"/>
      <c r="J12" s="269"/>
      <c r="K12" s="269"/>
      <c r="L12" s="269"/>
    </row>
    <row r="13" spans="1:12" ht="12.75">
      <c r="A13" s="121"/>
      <c r="B13" s="288">
        <v>8000</v>
      </c>
      <c r="C13" s="272" t="s">
        <v>150</v>
      </c>
      <c r="D13" s="121" t="s">
        <v>637</v>
      </c>
      <c r="E13" s="279"/>
      <c r="F13" s="282" t="s">
        <v>151</v>
      </c>
      <c r="G13" s="283"/>
      <c r="H13" s="287"/>
      <c r="I13" s="279"/>
      <c r="J13" s="269"/>
      <c r="K13" s="269"/>
      <c r="L13" s="269"/>
    </row>
    <row r="14" spans="1:12" ht="12.75">
      <c r="A14" s="289"/>
      <c r="B14" s="288">
        <v>10000</v>
      </c>
      <c r="C14" s="272" t="s">
        <v>150</v>
      </c>
      <c r="D14" s="121" t="s">
        <v>637</v>
      </c>
      <c r="E14" s="290"/>
      <c r="F14" s="282">
        <f>(IF(E8=1,F9,IF(E8=2,F10,IF(E8=3,F11,IF(E8=4,F12)))))</f>
        <v>10000</v>
      </c>
      <c r="G14" s="283">
        <f>(IF(E8=1,G9,IF(E8=2,G10,IF(E8=3,G11,IF(E8=4,G12)))))</f>
        <v>9.132420091324201</v>
      </c>
      <c r="H14" s="280"/>
      <c r="I14" s="280"/>
      <c r="J14" s="269"/>
      <c r="K14" s="269"/>
      <c r="L14" s="269"/>
    </row>
    <row r="15" spans="1:12" ht="12.75">
      <c r="A15" s="273"/>
      <c r="B15" s="288">
        <v>12000</v>
      </c>
      <c r="C15" s="272" t="s">
        <v>150</v>
      </c>
      <c r="D15" s="121" t="s">
        <v>637</v>
      </c>
      <c r="E15" s="290"/>
      <c r="F15" s="287"/>
      <c r="G15" s="291"/>
      <c r="H15" s="287"/>
      <c r="I15" s="279"/>
      <c r="J15" s="269"/>
      <c r="K15" s="269"/>
      <c r="L15" s="269"/>
    </row>
    <row r="16" spans="1:12" ht="12.75">
      <c r="A16" s="273" t="s">
        <v>673</v>
      </c>
      <c r="B16" s="288"/>
      <c r="C16" s="272"/>
      <c r="D16" s="121"/>
      <c r="E16" s="279">
        <v>2</v>
      </c>
      <c r="F16" s="279" t="s">
        <v>152</v>
      </c>
      <c r="G16" s="292" t="s">
        <v>153</v>
      </c>
      <c r="H16" s="287"/>
      <c r="I16" s="279"/>
      <c r="J16" s="269"/>
      <c r="K16" s="269"/>
      <c r="L16" s="269"/>
    </row>
    <row r="17" spans="1:12" ht="12.75">
      <c r="A17" s="293" t="s">
        <v>154</v>
      </c>
      <c r="B17" s="288">
        <v>5.479452054794521</v>
      </c>
      <c r="C17" s="272" t="s">
        <v>674</v>
      </c>
      <c r="D17" s="121" t="s">
        <v>147</v>
      </c>
      <c r="E17" s="290"/>
      <c r="F17" s="294">
        <f>G17/4.06</f>
        <v>9.852216748768473</v>
      </c>
      <c r="G17" s="281">
        <v>40</v>
      </c>
      <c r="H17" s="287"/>
      <c r="I17" s="279"/>
      <c r="J17" s="269"/>
      <c r="K17" s="269"/>
      <c r="L17" s="269"/>
    </row>
    <row r="18" spans="1:12" ht="12.75">
      <c r="A18" s="293" t="s">
        <v>155</v>
      </c>
      <c r="B18" s="288">
        <v>7.30593607305936</v>
      </c>
      <c r="C18" s="272" t="s">
        <v>674</v>
      </c>
      <c r="D18" s="121" t="s">
        <v>147</v>
      </c>
      <c r="E18" s="290"/>
      <c r="F18" s="294">
        <f>G18/4.06</f>
        <v>14.77832512315271</v>
      </c>
      <c r="G18" s="281">
        <v>60</v>
      </c>
      <c r="H18" s="287"/>
      <c r="I18" s="279"/>
      <c r="J18" s="269"/>
      <c r="K18" s="269"/>
      <c r="L18" s="269"/>
    </row>
    <row r="19" spans="1:12" ht="12.75">
      <c r="A19" s="293" t="s">
        <v>156</v>
      </c>
      <c r="B19" s="288">
        <v>9.132420091324201</v>
      </c>
      <c r="C19" s="272" t="s">
        <v>674</v>
      </c>
      <c r="D19" s="121" t="s">
        <v>147</v>
      </c>
      <c r="E19" s="290"/>
      <c r="F19" s="294">
        <f>G19/4.06</f>
        <v>18.47290640394089</v>
      </c>
      <c r="G19" s="281">
        <v>75</v>
      </c>
      <c r="H19" s="287"/>
      <c r="I19" s="279"/>
      <c r="J19" s="269"/>
      <c r="K19" s="269"/>
      <c r="L19" s="269"/>
    </row>
    <row r="20" spans="1:12" ht="12.75">
      <c r="A20" s="293" t="s">
        <v>157</v>
      </c>
      <c r="B20" s="288">
        <v>10.958904109589042</v>
      </c>
      <c r="C20" s="272" t="s">
        <v>674</v>
      </c>
      <c r="D20" s="121" t="s">
        <v>147</v>
      </c>
      <c r="E20" s="290"/>
      <c r="F20" s="294">
        <f>G20/4.06</f>
        <v>24.630541871921185</v>
      </c>
      <c r="G20" s="281">
        <v>100</v>
      </c>
      <c r="H20" s="287"/>
      <c r="I20" s="279"/>
      <c r="J20" s="269"/>
      <c r="K20" s="269"/>
      <c r="L20" s="269"/>
    </row>
    <row r="21" spans="1:12" ht="12.75">
      <c r="A21" s="273"/>
      <c r="B21" s="288"/>
      <c r="C21" s="272"/>
      <c r="D21" s="121"/>
      <c r="E21" s="290"/>
      <c r="F21" s="294">
        <f>G21/4.06</f>
        <v>36.94581280788178</v>
      </c>
      <c r="G21" s="295">
        <v>150</v>
      </c>
      <c r="H21" s="287"/>
      <c r="I21" s="279"/>
      <c r="J21" s="269"/>
      <c r="K21" s="269"/>
      <c r="L21" s="269"/>
    </row>
    <row r="22" spans="1:12" ht="12.75">
      <c r="A22" s="289" t="s">
        <v>409</v>
      </c>
      <c r="B22" s="288"/>
      <c r="C22" s="272"/>
      <c r="D22" s="121"/>
      <c r="E22" s="290"/>
      <c r="F22" s="282" t="s">
        <v>151</v>
      </c>
      <c r="G22" s="283"/>
      <c r="H22" s="287"/>
      <c r="I22" s="279"/>
      <c r="J22" s="269"/>
      <c r="K22" s="269"/>
      <c r="L22" s="269"/>
    </row>
    <row r="23" spans="1:12" ht="12.75">
      <c r="A23" s="273" t="s">
        <v>143</v>
      </c>
      <c r="B23" s="274">
        <v>0.5</v>
      </c>
      <c r="C23" s="272"/>
      <c r="D23" s="121" t="s">
        <v>634</v>
      </c>
      <c r="E23" s="290"/>
      <c r="F23" s="282"/>
      <c r="G23" s="283">
        <f>(IF(E16=1,G17,IF(E16=2,G18,IF(E16=3,G19,IF(E16=4,G20,G21)))))</f>
        <v>60</v>
      </c>
      <c r="H23" s="280"/>
      <c r="I23" s="280"/>
      <c r="J23" s="269"/>
      <c r="K23" s="269"/>
      <c r="L23" s="269"/>
    </row>
    <row r="24" spans="1:12" ht="12.75">
      <c r="A24" s="273" t="s">
        <v>145</v>
      </c>
      <c r="B24" s="277">
        <v>40</v>
      </c>
      <c r="C24" s="272" t="s">
        <v>146</v>
      </c>
      <c r="D24" s="121" t="s">
        <v>637</v>
      </c>
      <c r="E24" s="279"/>
      <c r="F24" s="279"/>
      <c r="G24" s="279"/>
      <c r="H24" s="279"/>
      <c r="I24" s="279"/>
      <c r="J24" s="269"/>
      <c r="K24" s="269"/>
      <c r="L24" s="269"/>
    </row>
    <row r="25" spans="1:12" ht="12.75">
      <c r="A25" s="121"/>
      <c r="B25" s="271">
        <v>60</v>
      </c>
      <c r="C25" s="272" t="s">
        <v>146</v>
      </c>
      <c r="D25" s="121" t="s">
        <v>637</v>
      </c>
      <c r="E25" s="279"/>
      <c r="F25" s="279"/>
      <c r="G25" s="279"/>
      <c r="H25" s="279"/>
      <c r="I25" s="279"/>
      <c r="J25" s="269"/>
      <c r="K25" s="269"/>
      <c r="L25" s="269"/>
    </row>
    <row r="26" spans="1:12" ht="12.75">
      <c r="A26" s="121"/>
      <c r="B26" s="271">
        <v>75</v>
      </c>
      <c r="C26" s="272" t="s">
        <v>146</v>
      </c>
      <c r="D26" s="121" t="s">
        <v>637</v>
      </c>
      <c r="E26" s="279"/>
      <c r="F26" s="279"/>
      <c r="G26" s="279"/>
      <c r="H26" s="279"/>
      <c r="I26" s="279"/>
      <c r="J26" s="296"/>
      <c r="K26" s="296"/>
      <c r="L26" s="296"/>
    </row>
    <row r="27" spans="1:12" ht="12.75">
      <c r="A27" s="121"/>
      <c r="B27" s="271">
        <v>100</v>
      </c>
      <c r="C27" s="272" t="s">
        <v>146</v>
      </c>
      <c r="D27" s="121" t="s">
        <v>637</v>
      </c>
      <c r="E27" s="296"/>
      <c r="F27" s="297"/>
      <c r="G27" s="298"/>
      <c r="H27" s="297"/>
      <c r="I27" s="296"/>
      <c r="J27" s="296"/>
      <c r="K27" s="296"/>
      <c r="L27" s="296"/>
    </row>
    <row r="28" spans="1:8" ht="12.75">
      <c r="A28" s="121"/>
      <c r="B28" s="271">
        <v>150</v>
      </c>
      <c r="C28" s="272" t="s">
        <v>146</v>
      </c>
      <c r="D28" s="121" t="s">
        <v>637</v>
      </c>
      <c r="F28" s="9"/>
      <c r="G28" s="299"/>
      <c r="H28" s="9"/>
    </row>
    <row r="29" spans="1:7" ht="12.75">
      <c r="A29" s="273" t="s">
        <v>149</v>
      </c>
      <c r="B29" s="288">
        <v>750</v>
      </c>
      <c r="C29" s="272" t="s">
        <v>150</v>
      </c>
      <c r="D29" s="121" t="s">
        <v>637</v>
      </c>
      <c r="G29" s="300"/>
    </row>
    <row r="30" spans="1:7" ht="12.75">
      <c r="A30" s="121"/>
      <c r="B30" s="288">
        <v>1000</v>
      </c>
      <c r="C30" s="272" t="s">
        <v>150</v>
      </c>
      <c r="D30" s="121" t="s">
        <v>637</v>
      </c>
      <c r="G30" s="300"/>
    </row>
    <row r="31" spans="1:7" ht="12.75">
      <c r="A31" s="273" t="s">
        <v>673</v>
      </c>
      <c r="B31" s="288"/>
      <c r="C31" s="272"/>
      <c r="D31" s="121"/>
      <c r="G31" s="300"/>
    </row>
    <row r="32" spans="1:8" ht="12.75">
      <c r="A32" s="301" t="s">
        <v>158</v>
      </c>
      <c r="B32" s="302">
        <v>0.6849315068493151</v>
      </c>
      <c r="C32" s="272" t="s">
        <v>674</v>
      </c>
      <c r="D32" s="121" t="s">
        <v>147</v>
      </c>
      <c r="F32" s="9"/>
      <c r="G32" s="299"/>
      <c r="H32" s="9"/>
    </row>
    <row r="33" spans="1:8" ht="12.75">
      <c r="A33" s="293" t="s">
        <v>159</v>
      </c>
      <c r="B33" s="302">
        <v>0.91324200913242</v>
      </c>
      <c r="C33" s="303" t="s">
        <v>674</v>
      </c>
      <c r="D33" s="121" t="s">
        <v>147</v>
      </c>
      <c r="F33" s="9"/>
      <c r="G33" s="299"/>
      <c r="H33" s="9"/>
    </row>
    <row r="34" spans="1:8" ht="12.75">
      <c r="A34" s="293"/>
      <c r="B34" s="304"/>
      <c r="C34" s="303"/>
      <c r="D34" s="121"/>
      <c r="F34" s="9"/>
      <c r="G34" s="299"/>
      <c r="H34" s="9"/>
    </row>
    <row r="35" spans="1:4" ht="15">
      <c r="A35" s="305" t="s">
        <v>655</v>
      </c>
      <c r="B35" s="306"/>
      <c r="C35" s="307"/>
      <c r="D35" s="121"/>
    </row>
    <row r="36" spans="1:4" ht="12.75">
      <c r="A36" s="308" t="s">
        <v>721</v>
      </c>
      <c r="B36" s="309">
        <v>20</v>
      </c>
      <c r="C36" s="272"/>
      <c r="D36" s="121" t="s">
        <v>78</v>
      </c>
    </row>
    <row r="37" spans="1:4" ht="12.75">
      <c r="A37" s="308" t="s">
        <v>722</v>
      </c>
      <c r="B37" s="271">
        <v>0.15</v>
      </c>
      <c r="C37" s="272" t="s">
        <v>150</v>
      </c>
      <c r="D37" s="121" t="s">
        <v>723</v>
      </c>
    </row>
    <row r="38" spans="1:4" ht="12.75">
      <c r="A38" s="310"/>
      <c r="B38" s="309"/>
      <c r="C38" s="311"/>
      <c r="D38" s="121"/>
    </row>
    <row r="39" spans="1:4" ht="15">
      <c r="A39" s="305" t="s">
        <v>671</v>
      </c>
      <c r="B39" s="271"/>
      <c r="C39" s="272"/>
      <c r="D39" s="121"/>
    </row>
    <row r="40" spans="1:4" ht="12.75">
      <c r="A40" s="273" t="s">
        <v>95</v>
      </c>
      <c r="B40" s="312">
        <v>3</v>
      </c>
      <c r="C40" s="313" t="s">
        <v>724</v>
      </c>
      <c r="D40" s="121" t="s">
        <v>637</v>
      </c>
    </row>
    <row r="41" spans="1:4" ht="12.75">
      <c r="A41" s="308" t="s">
        <v>725</v>
      </c>
      <c r="B41" s="314">
        <v>365</v>
      </c>
      <c r="C41" s="313" t="s">
        <v>726</v>
      </c>
      <c r="D41" s="121" t="s">
        <v>723</v>
      </c>
    </row>
    <row r="42" spans="1:4" ht="12.75">
      <c r="A42" s="315" t="s">
        <v>727</v>
      </c>
      <c r="B42" s="314"/>
      <c r="C42" s="313"/>
      <c r="D42" s="121"/>
    </row>
    <row r="43" spans="1:4" ht="12.75">
      <c r="A43" s="273" t="s">
        <v>728</v>
      </c>
      <c r="B43" s="316">
        <v>0.1825</v>
      </c>
      <c r="C43" s="313" t="s">
        <v>729</v>
      </c>
      <c r="D43" s="121" t="s">
        <v>730</v>
      </c>
    </row>
    <row r="44" spans="1:4" ht="12.75">
      <c r="A44" s="273" t="s">
        <v>731</v>
      </c>
      <c r="B44" s="316">
        <v>0.136875</v>
      </c>
      <c r="C44" s="313" t="s">
        <v>729</v>
      </c>
      <c r="D44" s="121" t="s">
        <v>730</v>
      </c>
    </row>
    <row r="45" spans="1:4" ht="12.75">
      <c r="A45" s="273" t="s">
        <v>732</v>
      </c>
      <c r="B45" s="316">
        <v>0.1095</v>
      </c>
      <c r="C45" s="313" t="s">
        <v>729</v>
      </c>
      <c r="D45" s="121" t="s">
        <v>730</v>
      </c>
    </row>
    <row r="46" spans="1:4" ht="12.75">
      <c r="A46" s="273" t="s">
        <v>733</v>
      </c>
      <c r="B46" s="316">
        <v>0.09125</v>
      </c>
      <c r="C46" s="313" t="s">
        <v>729</v>
      </c>
      <c r="D46" s="121" t="s">
        <v>730</v>
      </c>
    </row>
    <row r="47" spans="1:4" ht="12.75">
      <c r="A47" s="289" t="s">
        <v>63</v>
      </c>
      <c r="B47" s="316"/>
      <c r="C47" s="313"/>
      <c r="D47" s="121"/>
    </row>
    <row r="48" spans="1:4" ht="12.75">
      <c r="A48" s="273" t="s">
        <v>64</v>
      </c>
      <c r="B48" s="316">
        <v>1.46</v>
      </c>
      <c r="C48" s="313" t="s">
        <v>729</v>
      </c>
      <c r="D48" s="121" t="s">
        <v>730</v>
      </c>
    </row>
    <row r="49" spans="1:4" ht="12.75">
      <c r="A49" s="308" t="s">
        <v>65</v>
      </c>
      <c r="B49" s="316">
        <v>1.095</v>
      </c>
      <c r="C49" s="313" t="s">
        <v>729</v>
      </c>
      <c r="D49" s="121" t="s">
        <v>730</v>
      </c>
    </row>
    <row r="50" spans="1:4" ht="12.75">
      <c r="A50" s="310"/>
      <c r="B50" s="271"/>
      <c r="C50" s="272"/>
      <c r="D50" s="121"/>
    </row>
    <row r="51" spans="1:4" ht="15">
      <c r="A51" s="317" t="s">
        <v>689</v>
      </c>
      <c r="B51" s="271"/>
      <c r="C51" s="272"/>
      <c r="D51" s="121"/>
    </row>
    <row r="52" spans="1:4" ht="51">
      <c r="A52" s="318" t="s">
        <v>690</v>
      </c>
      <c r="B52" s="319">
        <v>0.04</v>
      </c>
      <c r="C52" s="272"/>
      <c r="D52" s="320" t="s">
        <v>691</v>
      </c>
    </row>
    <row r="53" spans="1:9" ht="15.75" customHeight="1">
      <c r="A53" s="278"/>
      <c r="B53" s="321"/>
      <c r="C53" s="272"/>
      <c r="D53" s="121"/>
      <c r="E53" s="322"/>
      <c r="F53" s="322"/>
      <c r="G53" s="322"/>
      <c r="H53" s="322"/>
      <c r="I53" s="322"/>
    </row>
    <row r="54" spans="1:4" ht="15">
      <c r="A54" s="323" t="s">
        <v>694</v>
      </c>
      <c r="B54" s="321"/>
      <c r="C54" s="272"/>
      <c r="D54" s="121"/>
    </row>
    <row r="55" spans="1:4" ht="24.75" customHeight="1">
      <c r="A55" s="324" t="s">
        <v>66</v>
      </c>
      <c r="B55" s="321">
        <v>0.09039</v>
      </c>
      <c r="C55" s="272" t="s">
        <v>697</v>
      </c>
      <c r="D55" s="121" t="s">
        <v>698</v>
      </c>
    </row>
    <row r="56" spans="1:4" ht="12.75">
      <c r="A56" s="324" t="s">
        <v>67</v>
      </c>
      <c r="B56" s="321">
        <v>0.09706</v>
      </c>
      <c r="C56" s="272" t="s">
        <v>697</v>
      </c>
      <c r="D56" s="121" t="s">
        <v>698</v>
      </c>
    </row>
    <row r="57" spans="1:21" s="92" customFormat="1" ht="12.75">
      <c r="A57" s="121"/>
      <c r="B57" s="321"/>
      <c r="C57" s="272"/>
      <c r="D57" s="121"/>
      <c r="E57" s="261"/>
      <c r="F57" s="261"/>
      <c r="G57" s="261"/>
      <c r="H57" s="261"/>
      <c r="I57" s="261"/>
      <c r="J57" s="261"/>
      <c r="K57" s="264"/>
      <c r="L57" s="264"/>
      <c r="M57" s="264"/>
      <c r="N57" s="264"/>
      <c r="O57" s="264"/>
      <c r="P57" s="264"/>
      <c r="Q57" s="264"/>
      <c r="R57" s="264"/>
      <c r="S57" s="264"/>
      <c r="T57" s="264"/>
      <c r="U57" s="264"/>
    </row>
    <row r="58" spans="1:21" s="92" customFormat="1" ht="15">
      <c r="A58" s="323" t="s">
        <v>68</v>
      </c>
      <c r="B58" s="321"/>
      <c r="C58" s="272"/>
      <c r="D58" s="121"/>
      <c r="E58" s="261"/>
      <c r="F58" s="261"/>
      <c r="G58" s="261"/>
      <c r="H58" s="261"/>
      <c r="I58" s="261"/>
      <c r="J58" s="264"/>
      <c r="K58" s="264"/>
      <c r="L58" s="264"/>
      <c r="M58" s="264"/>
      <c r="N58" s="264"/>
      <c r="O58" s="264"/>
      <c r="P58" s="264"/>
      <c r="Q58" s="264"/>
      <c r="R58" s="264"/>
      <c r="S58" s="264"/>
      <c r="T58" s="264"/>
      <c r="U58" s="264"/>
    </row>
    <row r="59" spans="1:21" s="92" customFormat="1" ht="15.75">
      <c r="A59" s="324" t="s">
        <v>69</v>
      </c>
      <c r="B59" s="321">
        <v>1.535</v>
      </c>
      <c r="C59" s="272" t="s">
        <v>73</v>
      </c>
      <c r="D59" s="121" t="s">
        <v>74</v>
      </c>
      <c r="E59" s="264"/>
      <c r="F59" s="264"/>
      <c r="G59" s="264"/>
      <c r="H59" s="264"/>
      <c r="I59" s="264"/>
      <c r="J59" s="264"/>
      <c r="K59" s="264"/>
      <c r="L59" s="264"/>
      <c r="M59" s="264"/>
      <c r="N59" s="264"/>
      <c r="O59" s="264"/>
      <c r="P59" s="264"/>
      <c r="Q59" s="264"/>
      <c r="R59" s="264"/>
      <c r="S59" s="264"/>
      <c r="T59" s="264"/>
      <c r="U59" s="264"/>
    </row>
    <row r="60" spans="1:21" s="92" customFormat="1" ht="12.75">
      <c r="A60" s="121"/>
      <c r="B60" s="321"/>
      <c r="C60" s="272"/>
      <c r="D60" s="121"/>
      <c r="E60" s="264"/>
      <c r="F60" s="264"/>
      <c r="G60" s="264"/>
      <c r="H60" s="264"/>
      <c r="I60" s="264"/>
      <c r="J60" s="264"/>
      <c r="K60" s="264"/>
      <c r="L60" s="264"/>
      <c r="M60" s="264"/>
      <c r="N60" s="264"/>
      <c r="O60" s="264"/>
      <c r="P60" s="264"/>
      <c r="Q60" s="264"/>
      <c r="R60" s="264"/>
      <c r="S60" s="264"/>
      <c r="T60" s="264"/>
      <c r="U60" s="264"/>
    </row>
    <row r="61" spans="1:21" s="92" customFormat="1" ht="16.5">
      <c r="A61" s="323" t="s">
        <v>75</v>
      </c>
      <c r="B61" s="325"/>
      <c r="C61" s="272"/>
      <c r="D61" s="121"/>
      <c r="E61" s="264"/>
      <c r="F61" s="264"/>
      <c r="G61" s="264"/>
      <c r="H61" s="264"/>
      <c r="I61" s="264"/>
      <c r="J61" s="264"/>
      <c r="K61" s="264"/>
      <c r="L61" s="264"/>
      <c r="M61" s="264"/>
      <c r="N61" s="264"/>
      <c r="O61" s="264"/>
      <c r="P61" s="264"/>
      <c r="Q61" s="264"/>
      <c r="R61" s="264"/>
      <c r="S61" s="264"/>
      <c r="T61" s="264"/>
      <c r="U61" s="264"/>
    </row>
    <row r="62" spans="1:21" s="92" customFormat="1" ht="15.75">
      <c r="A62" s="324" t="s">
        <v>76</v>
      </c>
      <c r="B62" s="325">
        <v>8066</v>
      </c>
      <c r="C62" s="272" t="s">
        <v>77</v>
      </c>
      <c r="D62" s="121" t="s">
        <v>78</v>
      </c>
      <c r="E62" s="264"/>
      <c r="F62" s="264"/>
      <c r="G62" s="264"/>
      <c r="H62" s="264"/>
      <c r="I62" s="264"/>
      <c r="J62" s="264"/>
      <c r="K62" s="264"/>
      <c r="L62" s="264"/>
      <c r="M62" s="264"/>
      <c r="N62" s="264"/>
      <c r="O62" s="264"/>
      <c r="P62" s="264"/>
      <c r="Q62" s="264"/>
      <c r="R62" s="264"/>
      <c r="S62" s="264"/>
      <c r="T62" s="264"/>
      <c r="U62" s="264"/>
    </row>
    <row r="63" spans="1:21" s="92" customFormat="1" ht="15.75">
      <c r="A63" s="326" t="s">
        <v>235</v>
      </c>
      <c r="B63" s="327">
        <v>11470</v>
      </c>
      <c r="C63" s="328" t="s">
        <v>77</v>
      </c>
      <c r="D63" s="182" t="s">
        <v>78</v>
      </c>
      <c r="E63" s="264"/>
      <c r="F63" s="264"/>
      <c r="G63" s="264"/>
      <c r="H63" s="264"/>
      <c r="I63" s="264"/>
      <c r="J63" s="264"/>
      <c r="K63" s="264"/>
      <c r="L63" s="264"/>
      <c r="M63" s="264"/>
      <c r="N63" s="264"/>
      <c r="O63" s="264"/>
      <c r="P63" s="264"/>
      <c r="Q63" s="264"/>
      <c r="R63" s="264"/>
      <c r="S63" s="264"/>
      <c r="T63" s="264"/>
      <c r="U63" s="264"/>
    </row>
    <row r="64" spans="1:21" s="92" customFormat="1" ht="12.75">
      <c r="A64" s="261"/>
      <c r="B64" s="329"/>
      <c r="C64" s="330"/>
      <c r="E64" s="264"/>
      <c r="F64" s="264"/>
      <c r="G64" s="264"/>
      <c r="H64" s="264"/>
      <c r="I64" s="264"/>
      <c r="J64" s="264"/>
      <c r="K64" s="264"/>
      <c r="L64" s="264"/>
      <c r="M64" s="264"/>
      <c r="N64" s="264"/>
      <c r="O64" s="264"/>
      <c r="P64" s="264"/>
      <c r="Q64" s="264"/>
      <c r="R64" s="264"/>
      <c r="S64" s="264"/>
      <c r="T64" s="264"/>
      <c r="U64" s="264"/>
    </row>
    <row r="65" spans="1:21" s="92" customFormat="1" ht="25.5">
      <c r="A65" s="331" t="s">
        <v>70</v>
      </c>
      <c r="B65" s="332" t="s">
        <v>461</v>
      </c>
      <c r="C65" s="333"/>
      <c r="D65" s="333"/>
      <c r="E65" s="264"/>
      <c r="F65" s="264"/>
      <c r="G65" s="264"/>
      <c r="H65" s="264"/>
      <c r="I65" s="264"/>
      <c r="J65" s="264"/>
      <c r="K65" s="264"/>
      <c r="L65" s="264"/>
      <c r="M65" s="264"/>
      <c r="N65" s="264"/>
      <c r="O65" s="264"/>
      <c r="P65" s="264"/>
      <c r="Q65" s="264"/>
      <c r="R65" s="264"/>
      <c r="S65" s="264"/>
      <c r="T65" s="264"/>
      <c r="U65" s="264"/>
    </row>
    <row r="66" spans="1:21" s="92" customFormat="1" ht="12.75">
      <c r="A66" s="261"/>
      <c r="B66" s="329"/>
      <c r="C66" s="330"/>
      <c r="E66" s="264"/>
      <c r="F66" s="264"/>
      <c r="G66" s="264"/>
      <c r="H66" s="264"/>
      <c r="I66" s="264"/>
      <c r="J66" s="264"/>
      <c r="K66" s="264"/>
      <c r="L66" s="264"/>
      <c r="M66" s="264"/>
      <c r="N66" s="264"/>
      <c r="O66" s="264"/>
      <c r="P66" s="264"/>
      <c r="Q66" s="264"/>
      <c r="R66" s="264"/>
      <c r="S66" s="264"/>
      <c r="T66" s="264"/>
      <c r="U66" s="264"/>
    </row>
    <row r="67" spans="1:10" ht="12.75">
      <c r="A67" s="261" t="s">
        <v>462</v>
      </c>
      <c r="E67" s="264"/>
      <c r="F67" s="264"/>
      <c r="G67" s="264"/>
      <c r="H67" s="264"/>
      <c r="I67" s="264"/>
      <c r="J67" s="264"/>
    </row>
    <row r="68" spans="5:9" ht="12.75">
      <c r="E68" s="264"/>
      <c r="F68" s="264"/>
      <c r="G68" s="264"/>
      <c r="H68" s="264"/>
      <c r="I68" s="264"/>
    </row>
  </sheetData>
  <sheetProtection/>
  <mergeCells count="3">
    <mergeCell ref="A1:D1"/>
    <mergeCell ref="B3:C3"/>
    <mergeCell ref="J7:L7"/>
  </mergeCells>
  <hyperlinks>
    <hyperlink ref="B65" r:id="rId1" display="Escalcs@cadmusgroup.com"/>
  </hyperlinks>
  <printOptions horizontalCentered="1" verticalCentered="1"/>
  <pageMargins left="0" right="0" top="0.5" bottom="0.5" header="0" footer="0.25"/>
  <pageSetup fitToHeight="1" fitToWidth="1" horizontalDpi="600" verticalDpi="600" orientation="landscape" scale="62" r:id="rId2"/>
</worksheet>
</file>

<file path=xl/worksheets/sheet12.xml><?xml version="1.0" encoding="utf-8"?>
<worksheet xmlns="http://schemas.openxmlformats.org/spreadsheetml/2006/main" xmlns:r="http://schemas.openxmlformats.org/officeDocument/2006/relationships">
  <dimension ref="A1:Y54"/>
  <sheetViews>
    <sheetView showGridLines="0" zoomScalePageLayoutView="0" workbookViewId="0" topLeftCell="A1">
      <pane ySplit="3" topLeftCell="BM4" activePane="bottomLeft" state="frozen"/>
      <selection pane="topLeft" activeCell="A1" sqref="A1"/>
      <selection pane="bottomLeft" activeCell="D12" sqref="D12"/>
    </sheetView>
  </sheetViews>
  <sheetFormatPr defaultColWidth="9.140625" defaultRowHeight="30" customHeight="1"/>
  <cols>
    <col min="1" max="1" width="4.8515625" style="206" customWidth="1"/>
    <col min="2" max="2" width="3.00390625" style="187" hidden="1" customWidth="1"/>
    <col min="3" max="3" width="3.140625" style="187" hidden="1" customWidth="1"/>
    <col min="4" max="4" width="74.00390625" style="198" customWidth="1"/>
    <col min="5" max="5" width="58.421875" style="336" customWidth="1"/>
    <col min="6" max="18" width="9.140625" style="187" customWidth="1"/>
    <col min="19" max="19" width="13.421875" style="187" bestFit="1" customWidth="1"/>
    <col min="20" max="20" width="12.28125" style="187" bestFit="1" customWidth="1"/>
    <col min="21" max="21" width="24.8515625" style="187" customWidth="1"/>
    <col min="22" max="22" width="9.140625" style="187" customWidth="1"/>
    <col min="23" max="23" width="22.00390625" style="187" bestFit="1" customWidth="1"/>
    <col min="24" max="16384" width="9.140625" style="187" customWidth="1"/>
  </cols>
  <sheetData>
    <row r="1" spans="1:5" ht="30" customHeight="1">
      <c r="A1" s="335" t="s">
        <v>374</v>
      </c>
      <c r="B1" s="212"/>
      <c r="C1" s="212"/>
      <c r="D1" s="212"/>
      <c r="E1" s="213"/>
    </row>
    <row r="2" ht="9.75" customHeight="1"/>
    <row r="3" spans="1:25" ht="35.25" customHeight="1">
      <c r="A3" s="951" t="s">
        <v>218</v>
      </c>
      <c r="B3" s="952"/>
      <c r="C3" s="952"/>
      <c r="D3" s="953"/>
      <c r="E3" s="338" t="s">
        <v>379</v>
      </c>
      <c r="R3" s="199"/>
      <c r="S3" s="199"/>
      <c r="T3" s="199"/>
      <c r="U3" s="199"/>
      <c r="V3" s="199"/>
      <c r="W3" s="199"/>
      <c r="X3" s="199"/>
      <c r="Y3" s="199"/>
    </row>
    <row r="4" spans="1:25" ht="38.25" customHeight="1">
      <c r="A4" s="208" t="s">
        <v>229</v>
      </c>
      <c r="B4" s="193"/>
      <c r="C4" s="184">
        <v>1</v>
      </c>
      <c r="D4" s="186" t="s">
        <v>84</v>
      </c>
      <c r="E4" s="214"/>
      <c r="R4" s="199"/>
      <c r="S4" s="956" t="s">
        <v>441</v>
      </c>
      <c r="T4" s="957"/>
      <c r="U4" s="957"/>
      <c r="V4" s="957"/>
      <c r="W4" s="957"/>
      <c r="X4" s="957"/>
      <c r="Y4" s="958"/>
    </row>
    <row r="5" spans="1:25" ht="30" customHeight="1">
      <c r="A5" s="208" t="s">
        <v>230</v>
      </c>
      <c r="B5" s="193"/>
      <c r="C5" s="184">
        <v>2</v>
      </c>
      <c r="D5" s="186" t="s">
        <v>6</v>
      </c>
      <c r="E5" s="214" t="s">
        <v>375</v>
      </c>
      <c r="R5" s="199"/>
      <c r="S5" s="954" t="s">
        <v>304</v>
      </c>
      <c r="T5" s="955"/>
      <c r="U5" s="955"/>
      <c r="V5" s="955"/>
      <c r="W5" s="955"/>
      <c r="X5" s="955"/>
      <c r="Y5" s="959"/>
    </row>
    <row r="6" spans="1:25" ht="39" customHeight="1">
      <c r="A6" s="208" t="s">
        <v>231</v>
      </c>
      <c r="B6" s="193"/>
      <c r="C6" s="184">
        <v>3</v>
      </c>
      <c r="D6" s="186" t="s">
        <v>89</v>
      </c>
      <c r="E6" s="214" t="s">
        <v>376</v>
      </c>
      <c r="R6" s="199"/>
      <c r="S6" s="200" t="s">
        <v>305</v>
      </c>
      <c r="T6" s="201" t="s">
        <v>30</v>
      </c>
      <c r="U6" s="201" t="s">
        <v>27</v>
      </c>
      <c r="V6" s="201" t="s">
        <v>29</v>
      </c>
      <c r="W6" s="201" t="s">
        <v>31</v>
      </c>
      <c r="X6" s="201" t="s">
        <v>32</v>
      </c>
      <c r="Y6" s="202"/>
    </row>
    <row r="7" spans="1:25" ht="29.25" customHeight="1">
      <c r="A7" s="208" t="s">
        <v>331</v>
      </c>
      <c r="B7" s="193"/>
      <c r="C7" s="184">
        <v>4</v>
      </c>
      <c r="D7" s="186" t="s">
        <v>223</v>
      </c>
      <c r="E7" s="214" t="s">
        <v>380</v>
      </c>
      <c r="R7" s="199"/>
      <c r="S7" s="200" t="s">
        <v>306</v>
      </c>
      <c r="T7" s="201" t="s">
        <v>599</v>
      </c>
      <c r="U7" s="201" t="s">
        <v>28</v>
      </c>
      <c r="V7" s="201" t="s">
        <v>30</v>
      </c>
      <c r="W7" s="201" t="s">
        <v>590</v>
      </c>
      <c r="X7" s="201" t="s">
        <v>33</v>
      </c>
      <c r="Y7" s="202"/>
    </row>
    <row r="8" spans="1:25" ht="30" customHeight="1">
      <c r="A8" s="208" t="s">
        <v>332</v>
      </c>
      <c r="B8" s="194" t="e">
        <f>IF(#REF!="N","",IF(#REF!="","",1))</f>
        <v>#REF!</v>
      </c>
      <c r="C8" s="184">
        <v>5</v>
      </c>
      <c r="D8" s="186" t="s">
        <v>244</v>
      </c>
      <c r="E8" s="214" t="s">
        <v>381</v>
      </c>
      <c r="R8" s="199"/>
      <c r="S8" s="200"/>
      <c r="T8" s="201" t="s">
        <v>306</v>
      </c>
      <c r="U8" s="201" t="s">
        <v>306</v>
      </c>
      <c r="V8" s="201" t="s">
        <v>306</v>
      </c>
      <c r="W8" s="201" t="s">
        <v>574</v>
      </c>
      <c r="X8" s="201" t="s">
        <v>306</v>
      </c>
      <c r="Y8" s="202"/>
    </row>
    <row r="9" spans="1:25" ht="42.75" customHeight="1">
      <c r="A9" s="208" t="s">
        <v>333</v>
      </c>
      <c r="B9" s="194" t="e">
        <f>IF(#REF!="N","",IF(#REF!="","",1))</f>
        <v>#REF!</v>
      </c>
      <c r="C9" s="184">
        <v>6</v>
      </c>
      <c r="D9" s="186" t="s">
        <v>245</v>
      </c>
      <c r="E9" s="337" t="s">
        <v>702</v>
      </c>
      <c r="R9" s="199"/>
      <c r="S9" s="954" t="s">
        <v>307</v>
      </c>
      <c r="T9" s="955"/>
      <c r="U9" s="201"/>
      <c r="V9" s="201"/>
      <c r="W9" s="201" t="s">
        <v>306</v>
      </c>
      <c r="X9" s="201"/>
      <c r="Y9" s="202"/>
    </row>
    <row r="10" spans="1:25" ht="30" customHeight="1">
      <c r="A10" s="208" t="s">
        <v>334</v>
      </c>
      <c r="B10" s="194" t="e">
        <f>IF(#REF!="N","",IF(#REF!="","",1))</f>
        <v>#REF!</v>
      </c>
      <c r="C10" s="184">
        <v>7</v>
      </c>
      <c r="D10" s="186" t="s">
        <v>86</v>
      </c>
      <c r="E10" s="214" t="s">
        <v>460</v>
      </c>
      <c r="R10" s="199"/>
      <c r="S10" s="200">
        <v>0</v>
      </c>
      <c r="T10" s="201" t="s">
        <v>308</v>
      </c>
      <c r="U10" s="201"/>
      <c r="V10" s="201"/>
      <c r="W10" s="201"/>
      <c r="X10" s="201"/>
      <c r="Y10" s="202"/>
    </row>
    <row r="11" spans="1:25" ht="30" customHeight="1">
      <c r="A11" s="208" t="s">
        <v>335</v>
      </c>
      <c r="B11" s="194" t="e">
        <f>IF(#REF!="N","",IF(#REF!="","",1))</f>
        <v>#REF!</v>
      </c>
      <c r="C11" s="184">
        <v>8</v>
      </c>
      <c r="D11" s="186" t="s">
        <v>87</v>
      </c>
      <c r="E11" s="214" t="s">
        <v>703</v>
      </c>
      <c r="R11" s="199"/>
      <c r="S11" s="200">
        <v>8</v>
      </c>
      <c r="T11" s="201">
        <v>4</v>
      </c>
      <c r="U11" s="201"/>
      <c r="V11" s="201"/>
      <c r="W11" s="201"/>
      <c r="X11" s="201"/>
      <c r="Y11" s="202"/>
    </row>
    <row r="12" spans="1:25" ht="30" customHeight="1">
      <c r="A12" s="208" t="s">
        <v>336</v>
      </c>
      <c r="B12" s="194" t="e">
        <f>IF(#REF!="N","",IF(#REF!="","",1))</f>
        <v>#REF!</v>
      </c>
      <c r="C12" s="184">
        <v>9</v>
      </c>
      <c r="D12" s="186" t="s">
        <v>7</v>
      </c>
      <c r="E12" s="214" t="s">
        <v>663</v>
      </c>
      <c r="R12" s="199"/>
      <c r="S12" s="200">
        <v>26</v>
      </c>
      <c r="T12" s="201">
        <v>3</v>
      </c>
      <c r="U12" s="201"/>
      <c r="V12" s="201"/>
      <c r="W12" s="201"/>
      <c r="X12" s="201"/>
      <c r="Y12" s="202"/>
    </row>
    <row r="13" spans="1:25" ht="28.5" customHeight="1">
      <c r="A13" s="208" t="s">
        <v>337</v>
      </c>
      <c r="B13" s="194" t="e">
        <f>IF(#REF!="N","",IF(#REF!="","",1))</f>
        <v>#REF!</v>
      </c>
      <c r="C13" s="184">
        <v>10</v>
      </c>
      <c r="D13" s="188" t="s">
        <v>601</v>
      </c>
      <c r="E13" s="214" t="s">
        <v>704</v>
      </c>
      <c r="R13" s="199"/>
      <c r="S13" s="200">
        <v>51</v>
      </c>
      <c r="T13" s="201">
        <v>2</v>
      </c>
      <c r="U13" s="201"/>
      <c r="V13" s="201"/>
      <c r="W13" s="201"/>
      <c r="X13" s="201"/>
      <c r="Y13" s="202"/>
    </row>
    <row r="14" spans="1:25" ht="40.5" customHeight="1">
      <c r="A14" s="208" t="s">
        <v>338</v>
      </c>
      <c r="B14" s="194"/>
      <c r="C14" s="184">
        <v>11</v>
      </c>
      <c r="D14" s="186" t="s">
        <v>252</v>
      </c>
      <c r="E14" s="337" t="s">
        <v>705</v>
      </c>
      <c r="R14" s="199"/>
      <c r="S14" s="203">
        <v>66</v>
      </c>
      <c r="T14" s="204">
        <v>1</v>
      </c>
      <c r="U14" s="204"/>
      <c r="V14" s="204"/>
      <c r="W14" s="204"/>
      <c r="X14" s="204"/>
      <c r="Y14" s="205"/>
    </row>
    <row r="15" spans="1:25" ht="26.25" customHeight="1">
      <c r="A15" s="208" t="s">
        <v>339</v>
      </c>
      <c r="B15" s="194" t="e">
        <f>IF(#REF!="N","",IF(#REF!="","",1))</f>
        <v>#REF!</v>
      </c>
      <c r="C15" s="184">
        <v>12</v>
      </c>
      <c r="D15" s="186" t="s">
        <v>221</v>
      </c>
      <c r="E15" s="214" t="s">
        <v>706</v>
      </c>
      <c r="R15" s="199"/>
      <c r="S15" s="199"/>
      <c r="T15" s="199"/>
      <c r="U15" s="199"/>
      <c r="V15" s="199"/>
      <c r="W15" s="199"/>
      <c r="X15" s="199"/>
      <c r="Y15" s="199"/>
    </row>
    <row r="16" spans="1:25" ht="39.75" customHeight="1">
      <c r="A16" s="208" t="s">
        <v>340</v>
      </c>
      <c r="B16" s="194" t="e">
        <f>IF(#REF!="N","",IF(#REF!="","",1))</f>
        <v>#REF!</v>
      </c>
      <c r="C16" s="184">
        <v>13</v>
      </c>
      <c r="D16" s="186" t="s">
        <v>222</v>
      </c>
      <c r="E16" s="337" t="s">
        <v>661</v>
      </c>
      <c r="R16" s="334"/>
      <c r="S16" s="334"/>
      <c r="T16" s="334"/>
      <c r="U16" s="334"/>
      <c r="V16" s="334"/>
      <c r="W16" s="334"/>
      <c r="X16" s="334"/>
      <c r="Y16" s="334"/>
    </row>
    <row r="17" spans="1:5" ht="39.75" customHeight="1">
      <c r="A17" s="208" t="s">
        <v>341</v>
      </c>
      <c r="B17" s="194" t="e">
        <f>IF(#REF!="N","",IF(#REF!="","",1))</f>
        <v>#REF!</v>
      </c>
      <c r="C17" s="184">
        <v>14</v>
      </c>
      <c r="D17" s="186" t="s">
        <v>373</v>
      </c>
      <c r="E17" s="337" t="s">
        <v>377</v>
      </c>
    </row>
    <row r="18" spans="1:5" ht="32.25" customHeight="1">
      <c r="A18" s="209" t="s">
        <v>342</v>
      </c>
      <c r="B18" s="195"/>
      <c r="C18" s="191">
        <v>16</v>
      </c>
      <c r="D18" s="192" t="s">
        <v>225</v>
      </c>
      <c r="E18" s="214" t="s">
        <v>662</v>
      </c>
    </row>
    <row r="19" spans="1:5" ht="32.25" customHeight="1">
      <c r="A19" s="209" t="s">
        <v>343</v>
      </c>
      <c r="B19" s="195"/>
      <c r="C19" s="191">
        <v>17</v>
      </c>
      <c r="D19" s="192" t="s">
        <v>88</v>
      </c>
      <c r="E19" s="214"/>
    </row>
    <row r="20" spans="1:5" ht="32.25" customHeight="1">
      <c r="A20" s="209" t="s">
        <v>344</v>
      </c>
      <c r="B20" s="195"/>
      <c r="C20" s="191">
        <v>20</v>
      </c>
      <c r="D20" s="192" t="s">
        <v>378</v>
      </c>
      <c r="E20" s="214" t="s">
        <v>708</v>
      </c>
    </row>
    <row r="21" spans="1:5" ht="32.25" customHeight="1">
      <c r="A21" s="209" t="s">
        <v>345</v>
      </c>
      <c r="B21" s="195" t="e">
        <f>IF(#REF!="N","",IF(#REF!="","",1))</f>
        <v>#REF!</v>
      </c>
      <c r="C21" s="191">
        <v>22</v>
      </c>
      <c r="D21" s="192" t="s">
        <v>394</v>
      </c>
      <c r="E21" s="214" t="s">
        <v>707</v>
      </c>
    </row>
    <row r="22" spans="1:5" ht="32.25" customHeight="1">
      <c r="A22" s="209" t="s">
        <v>346</v>
      </c>
      <c r="B22" s="195"/>
      <c r="C22" s="191">
        <v>21</v>
      </c>
      <c r="D22" s="192" t="s">
        <v>555</v>
      </c>
      <c r="E22" s="214" t="s">
        <v>709</v>
      </c>
    </row>
    <row r="23" spans="1:5" ht="32.25" customHeight="1">
      <c r="A23" s="209" t="s">
        <v>347</v>
      </c>
      <c r="B23" s="195"/>
      <c r="C23" s="191">
        <v>18</v>
      </c>
      <c r="D23" s="192" t="s">
        <v>85</v>
      </c>
      <c r="E23" s="214" t="s">
        <v>713</v>
      </c>
    </row>
    <row r="24" spans="1:5" ht="32.25" customHeight="1">
      <c r="A24" s="209" t="s">
        <v>348</v>
      </c>
      <c r="B24" s="195"/>
      <c r="C24" s="191">
        <v>19</v>
      </c>
      <c r="D24" s="192" t="s">
        <v>710</v>
      </c>
      <c r="E24" s="214" t="s">
        <v>659</v>
      </c>
    </row>
    <row r="25" spans="1:5" ht="32.25" customHeight="1">
      <c r="A25" s="209" t="s">
        <v>349</v>
      </c>
      <c r="B25" s="195" t="e">
        <f>IF(#REF!="N","",IF(#REF!="","",1))</f>
        <v>#REF!</v>
      </c>
      <c r="C25" s="191">
        <v>23</v>
      </c>
      <c r="D25" s="192" t="s">
        <v>80</v>
      </c>
      <c r="E25" s="214" t="s">
        <v>711</v>
      </c>
    </row>
    <row r="26" spans="1:6" ht="32.25" customHeight="1">
      <c r="A26" s="209" t="s">
        <v>8</v>
      </c>
      <c r="B26" s="195"/>
      <c r="C26" s="191"/>
      <c r="D26" s="192" t="s">
        <v>556</v>
      </c>
      <c r="E26" s="214" t="s">
        <v>660</v>
      </c>
      <c r="F26" s="198"/>
    </row>
    <row r="27" spans="1:5" ht="32.25" customHeight="1">
      <c r="A27" s="210" t="s">
        <v>352</v>
      </c>
      <c r="B27" s="196"/>
      <c r="C27" s="185">
        <v>24</v>
      </c>
      <c r="D27" s="190" t="s">
        <v>623</v>
      </c>
      <c r="E27" s="214" t="s">
        <v>712</v>
      </c>
    </row>
    <row r="28" spans="1:5" ht="32.25" customHeight="1">
      <c r="A28" s="210" t="s">
        <v>371</v>
      </c>
      <c r="B28" s="196"/>
      <c r="C28" s="185">
        <v>25</v>
      </c>
      <c r="D28" s="190" t="s">
        <v>372</v>
      </c>
      <c r="E28" s="337" t="s">
        <v>216</v>
      </c>
    </row>
    <row r="29" spans="1:5" ht="32.25" customHeight="1">
      <c r="A29" s="210" t="s">
        <v>410</v>
      </c>
      <c r="B29" s="196"/>
      <c r="C29" s="185">
        <v>26</v>
      </c>
      <c r="D29" s="190" t="s">
        <v>589</v>
      </c>
      <c r="E29" s="214" t="s">
        <v>215</v>
      </c>
    </row>
    <row r="30" spans="1:5" ht="30.75" customHeight="1">
      <c r="A30" s="210" t="s">
        <v>224</v>
      </c>
      <c r="B30" s="196"/>
      <c r="C30" s="185"/>
      <c r="D30" s="190" t="s">
        <v>558</v>
      </c>
      <c r="E30" s="214" t="s">
        <v>217</v>
      </c>
    </row>
    <row r="36" spans="1:4" ht="30" customHeight="1">
      <c r="A36" s="211"/>
      <c r="B36" s="206"/>
      <c r="C36" s="206"/>
      <c r="D36" s="207"/>
    </row>
    <row r="37" spans="1:4" ht="30" customHeight="1">
      <c r="A37" s="211"/>
      <c r="B37" s="206"/>
      <c r="C37" s="206"/>
      <c r="D37" s="207"/>
    </row>
    <row r="38" spans="1:4" ht="30" customHeight="1">
      <c r="A38" s="211"/>
      <c r="B38" s="206"/>
      <c r="C38" s="206"/>
      <c r="D38" s="207"/>
    </row>
    <row r="39" spans="1:4" ht="30" customHeight="1">
      <c r="A39" s="211"/>
      <c r="B39" s="206"/>
      <c r="C39" s="206"/>
      <c r="D39" s="207"/>
    </row>
    <row r="40" spans="1:4" ht="30" customHeight="1">
      <c r="A40" s="211"/>
      <c r="B40" s="206"/>
      <c r="C40" s="206"/>
      <c r="D40" s="207"/>
    </row>
    <row r="54" ht="30" customHeight="1">
      <c r="D54" s="197"/>
    </row>
  </sheetData>
  <sheetProtection/>
  <mergeCells count="4">
    <mergeCell ref="A3:D3"/>
    <mergeCell ref="S9:T9"/>
    <mergeCell ref="S4:Y4"/>
    <mergeCell ref="S5:Y5"/>
  </mergeCells>
  <printOptions/>
  <pageMargins left="0.21" right="0.17" top="0.2" bottom="0.2" header="0.15" footer="0.08"/>
  <pageSetup horizontalDpi="600" verticalDpi="600" orientation="landscape" r:id="rId1"/>
  <rowBreaks count="1" manualBreakCount="1">
    <brk id="17" max="7" man="1"/>
  </rowBreaks>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O53" sqref="O53"/>
    </sheetView>
  </sheetViews>
  <sheetFormatPr defaultColWidth="9.140625" defaultRowHeight="12.75"/>
  <cols>
    <col min="1" max="1" width="3.140625" style="431" customWidth="1"/>
    <col min="2" max="2" width="26.00390625" style="419" customWidth="1"/>
    <col min="3" max="3" width="9.00390625" style="419" customWidth="1"/>
    <col min="4" max="4" width="16.57421875" style="419" customWidth="1"/>
    <col min="5" max="5" width="5.57421875" style="419" customWidth="1"/>
    <col min="6" max="6" width="4.7109375" style="419" customWidth="1"/>
    <col min="7" max="7" width="9.140625" style="419" hidden="1" customWidth="1"/>
    <col min="8" max="8" width="27.140625" style="419" customWidth="1"/>
    <col min="9" max="9" width="24.28125" style="419" customWidth="1"/>
    <col min="10" max="10" width="9.140625" style="431" customWidth="1"/>
    <col min="11" max="16384" width="9.140625" style="419" customWidth="1"/>
  </cols>
  <sheetData>
    <row r="1" spans="1:10" s="431" customFormat="1" ht="12.75">
      <c r="A1" s="402"/>
      <c r="B1" s="402"/>
      <c r="C1" s="402"/>
      <c r="D1" s="402"/>
      <c r="E1" s="402"/>
      <c r="F1" s="402"/>
      <c r="G1" s="402"/>
      <c r="H1" s="402"/>
      <c r="J1" s="402"/>
    </row>
    <row r="2" spans="1:9" ht="23.25">
      <c r="A2" s="402"/>
      <c r="B2" s="399" t="s">
        <v>604</v>
      </c>
      <c r="C2" s="399"/>
      <c r="D2" s="399"/>
      <c r="E2" s="399"/>
      <c r="F2" s="399"/>
      <c r="G2" s="399"/>
      <c r="H2" s="399"/>
      <c r="I2" s="402"/>
    </row>
    <row r="3" spans="1:9" ht="23.25">
      <c r="A3" s="402"/>
      <c r="B3" s="400" t="s">
        <v>736</v>
      </c>
      <c r="C3" s="399"/>
      <c r="D3" s="399"/>
      <c r="E3" s="399"/>
      <c r="F3" s="399"/>
      <c r="G3" s="399"/>
      <c r="H3" s="399"/>
      <c r="I3" s="402"/>
    </row>
    <row r="4" spans="1:9" ht="10.5" customHeight="1">
      <c r="A4" s="402"/>
      <c r="B4" s="401"/>
      <c r="C4" s="399"/>
      <c r="D4" s="399"/>
      <c r="E4" s="399"/>
      <c r="F4" s="399"/>
      <c r="G4" s="399"/>
      <c r="H4" s="399"/>
      <c r="I4" s="402"/>
    </row>
    <row r="5" spans="1:9" ht="23.25" customHeight="1">
      <c r="A5" s="402"/>
      <c r="B5" s="872" t="s">
        <v>493</v>
      </c>
      <c r="C5" s="873"/>
      <c r="D5" s="873"/>
      <c r="E5" s="873"/>
      <c r="F5" s="873"/>
      <c r="G5" s="873"/>
      <c r="H5" s="873"/>
      <c r="I5" s="874"/>
    </row>
    <row r="6" spans="2:9" ht="54" customHeight="1">
      <c r="B6" s="875" t="s">
        <v>137</v>
      </c>
      <c r="C6" s="875"/>
      <c r="D6" s="875"/>
      <c r="E6" s="875"/>
      <c r="F6" s="875"/>
      <c r="G6" s="875"/>
      <c r="H6" s="875"/>
      <c r="I6" s="875"/>
    </row>
    <row r="7" spans="2:9" ht="10.5" customHeight="1" thickBot="1">
      <c r="B7" s="416"/>
      <c r="C7" s="416"/>
      <c r="D7" s="416"/>
      <c r="E7" s="416"/>
      <c r="F7" s="416"/>
      <c r="G7" s="416"/>
      <c r="H7" s="416"/>
      <c r="I7" s="420"/>
    </row>
    <row r="8" spans="2:9" ht="16.5">
      <c r="B8" s="417"/>
      <c r="C8" s="575" t="s">
        <v>260</v>
      </c>
      <c r="D8" s="572" t="s">
        <v>257</v>
      </c>
      <c r="E8" s="416"/>
      <c r="F8" s="418"/>
      <c r="G8" s="418"/>
      <c r="H8" s="416"/>
      <c r="I8" s="420"/>
    </row>
    <row r="9" spans="2:9" ht="16.5">
      <c r="B9" s="417"/>
      <c r="C9" s="578" t="s">
        <v>261</v>
      </c>
      <c r="D9" s="579" t="s">
        <v>256</v>
      </c>
      <c r="E9" s="416"/>
      <c r="F9" s="418"/>
      <c r="G9" s="418"/>
      <c r="H9" s="416"/>
      <c r="I9" s="420"/>
    </row>
    <row r="10" spans="2:9" ht="16.5">
      <c r="B10" s="417"/>
      <c r="C10" s="576" t="s">
        <v>262</v>
      </c>
      <c r="D10" s="574" t="s">
        <v>258</v>
      </c>
      <c r="E10" s="416"/>
      <c r="F10" s="418"/>
      <c r="G10" s="418"/>
      <c r="H10" s="416"/>
      <c r="I10" s="420"/>
    </row>
    <row r="11" spans="2:9" ht="17.25" thickBot="1">
      <c r="B11" s="417"/>
      <c r="C11" s="577" t="s">
        <v>263</v>
      </c>
      <c r="D11" s="573" t="s">
        <v>259</v>
      </c>
      <c r="E11" s="416"/>
      <c r="F11" s="418"/>
      <c r="G11" s="418"/>
      <c r="H11" s="416"/>
      <c r="I11" s="420"/>
    </row>
    <row r="12" spans="2:9" ht="16.5">
      <c r="B12" s="417"/>
      <c r="C12" s="565"/>
      <c r="D12" s="564"/>
      <c r="E12" s="416"/>
      <c r="F12" s="418"/>
      <c r="G12" s="418"/>
      <c r="H12" s="416"/>
      <c r="I12" s="420"/>
    </row>
    <row r="13" spans="2:9" ht="33" customHeight="1">
      <c r="B13" s="877" t="s">
        <v>138</v>
      </c>
      <c r="C13" s="877"/>
      <c r="D13" s="877"/>
      <c r="E13" s="877"/>
      <c r="F13" s="877"/>
      <c r="G13" s="877"/>
      <c r="H13" s="877"/>
      <c r="I13" s="877"/>
    </row>
    <row r="14" spans="1:9" ht="9" customHeight="1">
      <c r="A14" s="402"/>
      <c r="B14" s="409"/>
      <c r="C14" s="410"/>
      <c r="D14" s="410"/>
      <c r="E14" s="410"/>
      <c r="F14" s="410"/>
      <c r="G14" s="410"/>
      <c r="H14" s="410"/>
      <c r="I14" s="415"/>
    </row>
    <row r="15" spans="1:9" ht="18">
      <c r="A15" s="402"/>
      <c r="B15" s="878" t="s">
        <v>516</v>
      </c>
      <c r="C15" s="878"/>
      <c r="D15" s="411"/>
      <c r="E15" s="411"/>
      <c r="F15" s="411"/>
      <c r="G15" s="411"/>
      <c r="H15" s="411"/>
      <c r="I15" s="411"/>
    </row>
    <row r="16" spans="1:10" s="429" customFormat="1" ht="16.5">
      <c r="A16" s="420"/>
      <c r="B16" s="422" t="s">
        <v>450</v>
      </c>
      <c r="C16" s="421"/>
      <c r="D16" s="421"/>
      <c r="E16" s="421"/>
      <c r="F16" s="421"/>
      <c r="G16" s="421"/>
      <c r="H16" s="421"/>
      <c r="I16" s="421"/>
      <c r="J16" s="432"/>
    </row>
    <row r="17" spans="1:9" ht="7.5" customHeight="1">
      <c r="A17" s="402"/>
      <c r="B17" s="422"/>
      <c r="C17" s="411"/>
      <c r="D17" s="411"/>
      <c r="E17" s="411"/>
      <c r="F17" s="411"/>
      <c r="G17" s="411"/>
      <c r="H17" s="411"/>
      <c r="I17" s="411"/>
    </row>
    <row r="18" spans="1:9" ht="16.5">
      <c r="A18" s="402"/>
      <c r="B18" s="422" t="s">
        <v>447</v>
      </c>
      <c r="C18" s="411"/>
      <c r="D18" s="411"/>
      <c r="E18" s="411"/>
      <c r="F18" s="411"/>
      <c r="G18" s="411"/>
      <c r="H18" s="411"/>
      <c r="I18" s="411"/>
    </row>
    <row r="19" spans="1:9" ht="16.5">
      <c r="A19" s="402"/>
      <c r="B19" s="422" t="s">
        <v>470</v>
      </c>
      <c r="C19" s="411"/>
      <c r="D19" s="411"/>
      <c r="E19" s="411"/>
      <c r="F19" s="411"/>
      <c r="G19" s="411"/>
      <c r="H19" s="411"/>
      <c r="I19" s="411"/>
    </row>
    <row r="20" spans="1:9" ht="16.5">
      <c r="A20" s="402"/>
      <c r="B20" s="422" t="s">
        <v>448</v>
      </c>
      <c r="C20" s="411"/>
      <c r="D20" s="411"/>
      <c r="E20" s="411"/>
      <c r="F20" s="411"/>
      <c r="G20" s="411"/>
      <c r="H20" s="411"/>
      <c r="I20" s="411"/>
    </row>
    <row r="21" spans="1:9" ht="16.5">
      <c r="A21" s="402"/>
      <c r="B21" s="422" t="s">
        <v>449</v>
      </c>
      <c r="C21" s="411"/>
      <c r="D21" s="411"/>
      <c r="E21" s="411"/>
      <c r="F21" s="411"/>
      <c r="G21" s="411"/>
      <c r="H21" s="411"/>
      <c r="I21" s="411"/>
    </row>
    <row r="22" spans="1:9" ht="16.5">
      <c r="A22" s="402"/>
      <c r="B22" s="422" t="s">
        <v>552</v>
      </c>
      <c r="C22" s="411"/>
      <c r="D22" s="411"/>
      <c r="E22" s="411"/>
      <c r="F22" s="411"/>
      <c r="G22" s="411"/>
      <c r="H22" s="411"/>
      <c r="I22" s="411"/>
    </row>
    <row r="23" spans="1:9" ht="21.75" customHeight="1">
      <c r="A23" s="402"/>
      <c r="B23" s="404"/>
      <c r="C23" s="404"/>
      <c r="D23" s="404"/>
      <c r="E23" s="404"/>
      <c r="F23" s="403"/>
      <c r="G23" s="403"/>
      <c r="H23" s="876" t="s">
        <v>737</v>
      </c>
      <c r="I23" s="876"/>
    </row>
    <row r="24" spans="1:9" ht="6" customHeight="1">
      <c r="A24" s="402"/>
      <c r="B24" s="403"/>
      <c r="C24" s="405"/>
      <c r="D24" s="405"/>
      <c r="E24" s="405"/>
      <c r="F24" s="405"/>
      <c r="G24" s="403"/>
      <c r="H24" s="403"/>
      <c r="I24" s="402"/>
    </row>
    <row r="25" spans="1:9" ht="16.5" customHeight="1">
      <c r="A25" s="402"/>
      <c r="B25" s="403"/>
      <c r="C25" s="403"/>
      <c r="D25" s="406"/>
      <c r="E25" s="405"/>
      <c r="F25" s="405"/>
      <c r="G25" s="405"/>
      <c r="I25" s="423" t="s">
        <v>515</v>
      </c>
    </row>
    <row r="26" spans="1:9" ht="12.75">
      <c r="A26" s="402"/>
      <c r="B26" s="402"/>
      <c r="C26" s="402"/>
      <c r="D26" s="402"/>
      <c r="E26" s="402"/>
      <c r="F26" s="402"/>
      <c r="G26" s="402"/>
      <c r="H26" s="402"/>
      <c r="I26" s="402"/>
    </row>
    <row r="27" spans="1:10" s="430" customFormat="1" ht="6.75" customHeight="1">
      <c r="A27" s="408"/>
      <c r="B27" s="407"/>
      <c r="C27" s="408"/>
      <c r="D27" s="408"/>
      <c r="E27" s="408"/>
      <c r="F27" s="408"/>
      <c r="G27" s="408"/>
      <c r="H27" s="408"/>
      <c r="I27" s="408"/>
      <c r="J27" s="433"/>
    </row>
    <row r="28" spans="1:10" s="430" customFormat="1" ht="18">
      <c r="A28" s="408"/>
      <c r="B28" s="401" t="s">
        <v>605</v>
      </c>
      <c r="C28" s="408"/>
      <c r="D28" s="408"/>
      <c r="E28" s="408"/>
      <c r="F28" s="408"/>
      <c r="G28" s="408"/>
      <c r="H28" s="408"/>
      <c r="I28" s="408"/>
      <c r="J28" s="433"/>
    </row>
    <row r="29" spans="1:10" s="430" customFormat="1" ht="15.75">
      <c r="A29" s="408"/>
      <c r="B29" s="412" t="s">
        <v>240</v>
      </c>
      <c r="C29" s="445" t="s">
        <v>213</v>
      </c>
      <c r="D29" s="413"/>
      <c r="E29" s="413"/>
      <c r="F29" s="413"/>
      <c r="G29" s="413"/>
      <c r="H29" s="413"/>
      <c r="I29" s="408"/>
      <c r="J29" s="433"/>
    </row>
    <row r="30" spans="1:10" s="430" customFormat="1" ht="5.25" customHeight="1">
      <c r="A30" s="408"/>
      <c r="B30" s="414"/>
      <c r="C30" s="446"/>
      <c r="D30" s="413"/>
      <c r="E30" s="413"/>
      <c r="F30" s="413"/>
      <c r="G30" s="413"/>
      <c r="H30" s="413"/>
      <c r="I30" s="408"/>
      <c r="J30" s="433"/>
    </row>
    <row r="31" spans="1:10" s="430" customFormat="1" ht="15.75">
      <c r="A31" s="408"/>
      <c r="B31" s="414" t="s">
        <v>241</v>
      </c>
      <c r="C31" s="445" t="s">
        <v>81</v>
      </c>
      <c r="D31" s="413"/>
      <c r="E31" s="413"/>
      <c r="F31" s="413"/>
      <c r="G31" s="413"/>
      <c r="H31" s="413"/>
      <c r="I31" s="408"/>
      <c r="J31" s="433"/>
    </row>
    <row r="32" spans="1:9" s="431" customFormat="1" ht="12.75">
      <c r="A32" s="402"/>
      <c r="B32" s="402"/>
      <c r="C32" s="402"/>
      <c r="D32" s="402"/>
      <c r="E32" s="402"/>
      <c r="F32" s="402"/>
      <c r="G32" s="402"/>
      <c r="H32" s="402"/>
      <c r="I32" s="402"/>
    </row>
  </sheetData>
  <sheetProtection/>
  <mergeCells count="5">
    <mergeCell ref="B5:I5"/>
    <mergeCell ref="B6:I6"/>
    <mergeCell ref="H23:I23"/>
    <mergeCell ref="B13:I13"/>
    <mergeCell ref="B15:C15"/>
  </mergeCells>
  <hyperlinks>
    <hyperlink ref="C29" r:id="rId1" display="www.chicagogreenofficechallenge.org"/>
    <hyperlink ref="C31" r:id="rId2" display="greenofficechallenge@cityofchicago.org"/>
    <hyperlink ref="I25" location="'Company Info'!A1" display="Click here to start."/>
  </hyperlinks>
  <printOptions/>
  <pageMargins left="0.75" right="0.75" top="1" bottom="1" header="0.5" footer="0.5"/>
  <pageSetup fitToHeight="1" fitToWidth="1" horizontalDpi="600" verticalDpi="600" orientation="landscape" scale="89" r:id="rId3"/>
</worksheet>
</file>

<file path=xl/worksheets/sheet3.xml><?xml version="1.0" encoding="utf-8"?>
<worksheet xmlns="http://schemas.openxmlformats.org/spreadsheetml/2006/main" xmlns:r="http://schemas.openxmlformats.org/officeDocument/2006/relationships">
  <sheetPr>
    <pageSetUpPr fitToPage="1"/>
  </sheetPr>
  <dimension ref="B2:AF19"/>
  <sheetViews>
    <sheetView zoomScalePageLayoutView="0" workbookViewId="0" topLeftCell="A1">
      <selection activeCell="C5" sqref="C5"/>
    </sheetView>
  </sheetViews>
  <sheetFormatPr defaultColWidth="9.140625" defaultRowHeight="12.75"/>
  <cols>
    <col min="1" max="1" width="3.421875" style="430" customWidth="1"/>
    <col min="2" max="2" width="47.8515625" style="430" customWidth="1"/>
    <col min="3" max="3" width="52.28125" style="430" customWidth="1"/>
    <col min="4" max="4" width="5.00390625" style="430" customWidth="1"/>
    <col min="5" max="5" width="4.421875" style="430" customWidth="1"/>
    <col min="6" max="6" width="2.421875" style="430" customWidth="1"/>
    <col min="7" max="11" width="9.140625" style="430" customWidth="1"/>
    <col min="12" max="12" width="11.421875" style="430" bestFit="1" customWidth="1"/>
    <col min="13" max="25" width="9.140625" style="430" customWidth="1"/>
    <col min="26" max="26" width="26.28125" style="430" customWidth="1"/>
    <col min="27" max="27" width="15.7109375" style="430" customWidth="1"/>
    <col min="28" max="28" width="26.28125" style="430" customWidth="1"/>
    <col min="29" max="29" width="16.57421875" style="430" customWidth="1"/>
    <col min="30" max="30" width="21.140625" style="430" customWidth="1"/>
    <col min="31" max="16384" width="9.140625" style="430" customWidth="1"/>
  </cols>
  <sheetData>
    <row r="2" spans="2:30" ht="27.75" customHeight="1">
      <c r="B2" s="434" t="s">
        <v>184</v>
      </c>
      <c r="C2" s="435"/>
      <c r="Z2" s="612"/>
      <c r="AA2" s="613" t="s">
        <v>441</v>
      </c>
      <c r="AB2" s="613"/>
      <c r="AC2" s="605"/>
      <c r="AD2" s="606"/>
    </row>
    <row r="3" spans="2:30" s="436" customFormat="1" ht="16.5" thickBot="1">
      <c r="B3" s="437"/>
      <c r="C3" s="437"/>
      <c r="Z3" s="607"/>
      <c r="AA3" s="444"/>
      <c r="AB3" s="444"/>
      <c r="AC3" s="444"/>
      <c r="AD3" s="608"/>
    </row>
    <row r="4" spans="2:30" ht="16.5" hidden="1" thickBot="1">
      <c r="B4" s="554" t="s">
        <v>421</v>
      </c>
      <c r="C4" s="555" t="s">
        <v>226</v>
      </c>
      <c r="Z4" s="859" t="s">
        <v>441</v>
      </c>
      <c r="AA4" s="860"/>
      <c r="AB4" s="860"/>
      <c r="AC4" s="860"/>
      <c r="AD4" s="861"/>
    </row>
    <row r="5" spans="2:32" s="658" customFormat="1" ht="27.75" customHeight="1">
      <c r="B5" s="657" t="s">
        <v>316</v>
      </c>
      <c r="C5" s="580" t="s">
        <v>492</v>
      </c>
      <c r="F5" s="659"/>
      <c r="Z5" s="660" t="s">
        <v>420</v>
      </c>
      <c r="AA5" s="661" t="s">
        <v>417</v>
      </c>
      <c r="AB5" s="661" t="s">
        <v>418</v>
      </c>
      <c r="AC5" s="661" t="s">
        <v>419</v>
      </c>
      <c r="AD5" s="662" t="s">
        <v>591</v>
      </c>
      <c r="AE5" s="663"/>
      <c r="AF5" s="663"/>
    </row>
    <row r="6" spans="2:32" s="665" customFormat="1" ht="27.75" customHeight="1">
      <c r="B6" s="664" t="s">
        <v>314</v>
      </c>
      <c r="C6" s="553" t="s">
        <v>492</v>
      </c>
      <c r="Z6" s="666" t="s">
        <v>445</v>
      </c>
      <c r="AA6" s="667" t="s">
        <v>445</v>
      </c>
      <c r="AB6" s="667" t="s">
        <v>445</v>
      </c>
      <c r="AC6" s="667" t="s">
        <v>445</v>
      </c>
      <c r="AD6" s="668" t="s">
        <v>445</v>
      </c>
      <c r="AE6" s="669"/>
      <c r="AF6" s="669"/>
    </row>
    <row r="7" spans="2:32" s="665" customFormat="1" ht="27.75" customHeight="1">
      <c r="B7" s="664" t="s">
        <v>382</v>
      </c>
      <c r="C7" s="553" t="s">
        <v>492</v>
      </c>
      <c r="Z7" s="670" t="s">
        <v>438</v>
      </c>
      <c r="AA7" s="671" t="s">
        <v>425</v>
      </c>
      <c r="AB7" s="671" t="s">
        <v>320</v>
      </c>
      <c r="AC7" s="671" t="s">
        <v>431</v>
      </c>
      <c r="AD7" s="672" t="s">
        <v>592</v>
      </c>
      <c r="AE7" s="669"/>
      <c r="AF7" s="669"/>
    </row>
    <row r="8" spans="2:32" s="665" customFormat="1" ht="27.75" customHeight="1">
      <c r="B8" s="664" t="s">
        <v>318</v>
      </c>
      <c r="C8" s="553" t="s">
        <v>492</v>
      </c>
      <c r="Z8" s="670" t="s">
        <v>423</v>
      </c>
      <c r="AA8" s="671" t="s">
        <v>426</v>
      </c>
      <c r="AB8" s="671" t="s">
        <v>321</v>
      </c>
      <c r="AC8" s="671" t="s">
        <v>432</v>
      </c>
      <c r="AD8" s="672" t="s">
        <v>593</v>
      </c>
      <c r="AE8" s="669"/>
      <c r="AF8" s="669"/>
    </row>
    <row r="9" spans="2:32" s="665" customFormat="1" ht="27.75" customHeight="1">
      <c r="B9" s="664" t="s">
        <v>212</v>
      </c>
      <c r="C9" s="673" t="s">
        <v>445</v>
      </c>
      <c r="Z9" s="670" t="s">
        <v>424</v>
      </c>
      <c r="AA9" s="671" t="s">
        <v>427</v>
      </c>
      <c r="AB9" s="671" t="s">
        <v>322</v>
      </c>
      <c r="AC9" s="671" t="s">
        <v>433</v>
      </c>
      <c r="AD9" s="672" t="s">
        <v>594</v>
      </c>
      <c r="AE9" s="669"/>
      <c r="AF9" s="669"/>
    </row>
    <row r="10" spans="2:32" s="665" customFormat="1" ht="27.75" customHeight="1">
      <c r="B10" s="664" t="s">
        <v>420</v>
      </c>
      <c r="C10" s="673" t="s">
        <v>445</v>
      </c>
      <c r="Z10" s="670" t="s">
        <v>422</v>
      </c>
      <c r="AA10" s="671" t="s">
        <v>428</v>
      </c>
      <c r="AB10" s="671" t="s">
        <v>317</v>
      </c>
      <c r="AC10" s="671" t="s">
        <v>434</v>
      </c>
      <c r="AD10" s="672" t="s">
        <v>595</v>
      </c>
      <c r="AE10" s="669"/>
      <c r="AF10" s="669"/>
    </row>
    <row r="11" spans="2:32" s="665" customFormat="1" ht="27.75" customHeight="1">
      <c r="B11" s="664" t="s">
        <v>417</v>
      </c>
      <c r="C11" s="673" t="s">
        <v>445</v>
      </c>
      <c r="Z11" s="670" t="s">
        <v>439</v>
      </c>
      <c r="AA11" s="671" t="s">
        <v>429</v>
      </c>
      <c r="AB11" s="671" t="s">
        <v>323</v>
      </c>
      <c r="AC11" s="671" t="s">
        <v>435</v>
      </c>
      <c r="AD11" s="672" t="s">
        <v>596</v>
      </c>
      <c r="AE11" s="669"/>
      <c r="AF11" s="669"/>
    </row>
    <row r="12" spans="2:32" s="665" customFormat="1" ht="27.75" customHeight="1">
      <c r="B12" s="674" t="s">
        <v>720</v>
      </c>
      <c r="C12" s="553" t="s">
        <v>492</v>
      </c>
      <c r="Z12" s="670" t="s">
        <v>440</v>
      </c>
      <c r="AA12" s="671" t="s">
        <v>430</v>
      </c>
      <c r="AB12" s="671" t="s">
        <v>324</v>
      </c>
      <c r="AC12" s="671" t="s">
        <v>436</v>
      </c>
      <c r="AD12" s="672" t="s">
        <v>597</v>
      </c>
      <c r="AE12" s="669"/>
      <c r="AF12" s="669"/>
    </row>
    <row r="13" spans="2:32" s="665" customFormat="1" ht="27.75" customHeight="1" thickBot="1">
      <c r="B13" s="675" t="s">
        <v>531</v>
      </c>
      <c r="C13" s="676" t="s">
        <v>445</v>
      </c>
      <c r="Z13" s="670"/>
      <c r="AA13" s="671"/>
      <c r="AB13" s="671" t="s">
        <v>319</v>
      </c>
      <c r="AC13" s="671" t="s">
        <v>437</v>
      </c>
      <c r="AD13" s="672" t="s">
        <v>598</v>
      </c>
      <c r="AE13" s="669"/>
      <c r="AF13" s="669"/>
    </row>
    <row r="14" spans="26:32" ht="15">
      <c r="Z14" s="607"/>
      <c r="AA14" s="444"/>
      <c r="AB14" s="444" t="s">
        <v>325</v>
      </c>
      <c r="AC14" s="444"/>
      <c r="AD14" s="608"/>
      <c r="AE14" s="581"/>
      <c r="AF14" s="581"/>
    </row>
    <row r="15" spans="25:32" ht="15">
      <c r="Y15" s="433"/>
      <c r="Z15" s="607"/>
      <c r="AA15" s="444"/>
      <c r="AB15" s="444" t="s">
        <v>326</v>
      </c>
      <c r="AC15" s="444"/>
      <c r="AD15" s="608"/>
      <c r="AE15" s="581"/>
      <c r="AF15" s="581"/>
    </row>
    <row r="16" spans="3:32" ht="18">
      <c r="C16" s="557" t="s">
        <v>446</v>
      </c>
      <c r="D16" s="557"/>
      <c r="E16" s="557"/>
      <c r="F16" s="557"/>
      <c r="Y16" s="433"/>
      <c r="Z16" s="607"/>
      <c r="AA16" s="444"/>
      <c r="AB16" s="444" t="s">
        <v>301</v>
      </c>
      <c r="AC16" s="444"/>
      <c r="AD16" s="608"/>
      <c r="AE16" s="581"/>
      <c r="AF16" s="581"/>
    </row>
    <row r="17" spans="2:32" ht="15.75">
      <c r="B17" s="438"/>
      <c r="Y17" s="433"/>
      <c r="Z17" s="609"/>
      <c r="AA17" s="610"/>
      <c r="AB17" s="610"/>
      <c r="AC17" s="610"/>
      <c r="AD17" s="611"/>
      <c r="AE17" s="581"/>
      <c r="AF17" s="581"/>
    </row>
    <row r="18" spans="25:32" ht="15">
      <c r="Y18" s="433"/>
      <c r="Z18" s="433"/>
      <c r="AA18" s="433"/>
      <c r="AB18" s="433"/>
      <c r="AC18" s="433"/>
      <c r="AD18" s="433"/>
      <c r="AE18" s="581"/>
      <c r="AF18" s="581"/>
    </row>
    <row r="19" spans="31:32" ht="15">
      <c r="AE19" s="581"/>
      <c r="AF19" s="581"/>
    </row>
  </sheetData>
  <sheetProtection/>
  <mergeCells count="1">
    <mergeCell ref="Z4:AD4"/>
  </mergeCells>
  <dataValidations count="4">
    <dataValidation type="list" allowBlank="1" showInputMessage="1" showErrorMessage="1" sqref="C10">
      <formula1>$Z$6:$Z$12</formula1>
    </dataValidation>
    <dataValidation type="list" allowBlank="1" showInputMessage="1" showErrorMessage="1" sqref="C11">
      <formula1>$AA$6:$AA$12</formula1>
    </dataValidation>
    <dataValidation type="list" allowBlank="1" showInputMessage="1" showErrorMessage="1" sqref="C13">
      <formula1>$AB$6:$AB$16</formula1>
    </dataValidation>
    <dataValidation type="list" allowBlank="1" showInputMessage="1" showErrorMessage="1" sqref="C9">
      <formula1>$AD$5:$AD$13</formula1>
    </dataValidation>
  </dataValidations>
  <hyperlinks>
    <hyperlink ref="C16:E16" location="'Company Info'!A1" display="Click here to start."/>
    <hyperlink ref="C16:F16" location="Scorecard!C2" display="Click here to continue."/>
  </hyperlinks>
  <printOptions/>
  <pageMargins left="0.75" right="0.75" top="1" bottom="1" header="0.5" footer="0.5"/>
  <pageSetup fitToHeight="1" fitToWidth="1" horizontalDpi="600" verticalDpi="600" orientation="landscape" scale="99" r:id="rId1"/>
</worksheet>
</file>

<file path=xl/worksheets/sheet4.xml><?xml version="1.0" encoding="utf-8"?>
<worksheet xmlns="http://schemas.openxmlformats.org/spreadsheetml/2006/main" xmlns:r="http://schemas.openxmlformats.org/officeDocument/2006/relationships">
  <sheetPr>
    <pageSetUpPr fitToPage="1"/>
  </sheetPr>
  <dimension ref="A1:AR169"/>
  <sheetViews>
    <sheetView showGridLines="0" zoomScaleSheetLayoutView="100" zoomScalePageLayoutView="0" workbookViewId="0" topLeftCell="A1">
      <pane ySplit="5" topLeftCell="BM6" activePane="bottomLeft" state="frozen"/>
      <selection pane="topLeft" activeCell="B23" sqref="B23"/>
      <selection pane="bottomLeft" activeCell="K78" sqref="K78"/>
    </sheetView>
  </sheetViews>
  <sheetFormatPr defaultColWidth="9.140625" defaultRowHeight="30" customHeight="1"/>
  <cols>
    <col min="1" max="1" width="4.8515625" style="206" customWidth="1"/>
    <col min="2" max="2" width="4.7109375" style="206" hidden="1" customWidth="1"/>
    <col min="3" max="3" width="48.8515625" style="198" customWidth="1"/>
    <col min="4" max="4" width="5.7109375" style="396" customWidth="1"/>
    <col min="5" max="5" width="27.00390625" style="339" customWidth="1"/>
    <col min="6" max="6" width="10.421875" style="189" customWidth="1"/>
    <col min="7" max="7" width="12.7109375" style="189" customWidth="1"/>
    <col min="8" max="8" width="8.57421875" style="448" customWidth="1"/>
    <col min="9" max="9" width="31.140625" style="187" customWidth="1"/>
    <col min="10" max="21" width="9.140625" style="187" customWidth="1"/>
    <col min="22" max="22" width="25.00390625" style="187" customWidth="1"/>
    <col min="23" max="23" width="22.140625" style="187" customWidth="1"/>
    <col min="24" max="24" width="24.8515625" style="187" customWidth="1"/>
    <col min="25" max="25" width="15.7109375" style="187" customWidth="1"/>
    <col min="26" max="26" width="22.00390625" style="187" bestFit="1" customWidth="1"/>
    <col min="27" max="27" width="13.421875" style="187" customWidth="1"/>
    <col min="28" max="28" width="9.140625" style="187" customWidth="1"/>
    <col min="29" max="29" width="15.28125" style="187" customWidth="1"/>
    <col min="30" max="30" width="25.421875" style="187" customWidth="1"/>
    <col min="31" max="31" width="9.140625" style="187" customWidth="1"/>
    <col min="32" max="32" width="28.421875" style="187" customWidth="1"/>
    <col min="33" max="33" width="5.7109375" style="187" customWidth="1"/>
    <col min="34" max="34" width="19.140625" style="187" customWidth="1"/>
    <col min="35" max="35" width="18.8515625" style="187" customWidth="1"/>
    <col min="36" max="36" width="2.8515625" style="187" customWidth="1"/>
    <col min="37" max="37" width="23.140625" style="187" customWidth="1"/>
    <col min="38" max="38" width="2.8515625" style="187" customWidth="1"/>
    <col min="39" max="39" width="1.57421875" style="187" customWidth="1"/>
    <col min="40" max="40" width="36.421875" style="187" customWidth="1"/>
    <col min="41" max="41" width="22.8515625" style="187" customWidth="1"/>
    <col min="42" max="43" width="9.140625" style="187" customWidth="1"/>
    <col min="44" max="44" width="15.421875" style="187" customWidth="1"/>
    <col min="45" max="16384" width="9.140625" style="187" customWidth="1"/>
  </cols>
  <sheetData>
    <row r="1" spans="1:8" s="442" customFormat="1" ht="9.75" customHeight="1" thickBot="1">
      <c r="A1" s="449"/>
      <c r="B1" s="449"/>
      <c r="D1" s="450"/>
      <c r="E1" s="451"/>
      <c r="F1" s="452"/>
      <c r="G1" s="452"/>
      <c r="H1" s="453"/>
    </row>
    <row r="2" spans="1:8" s="441" customFormat="1" ht="18.75" customHeight="1">
      <c r="A2" s="880" t="s">
        <v>210</v>
      </c>
      <c r="B2" s="880"/>
      <c r="C2" s="880"/>
      <c r="D2" s="880"/>
      <c r="E2" s="880"/>
      <c r="F2" s="880"/>
      <c r="G2" s="454" t="s">
        <v>557</v>
      </c>
      <c r="H2" s="593">
        <f>SUM(F7:F60)</f>
        <v>0</v>
      </c>
    </row>
    <row r="3" spans="1:8" s="441" customFormat="1" ht="49.5" customHeight="1" thickBot="1">
      <c r="A3" s="880"/>
      <c r="B3" s="880"/>
      <c r="C3" s="880"/>
      <c r="D3" s="880"/>
      <c r="E3" s="880"/>
      <c r="F3" s="880"/>
      <c r="G3" s="455" t="s">
        <v>309</v>
      </c>
      <c r="H3" s="456">
        <f>IF(ISNA(VLOOKUP(H2,$V$30:$W$33,2,TRUE)),"",VLOOKUP(H2,$V$30:$W$33,2,TRUE))</f>
      </c>
    </row>
    <row r="4" spans="1:8" s="441" customFormat="1" ht="17.25" customHeight="1">
      <c r="A4" s="556"/>
      <c r="B4" s="556"/>
      <c r="C4" s="556"/>
      <c r="D4" s="556"/>
      <c r="E4" s="556"/>
      <c r="F4" s="556"/>
      <c r="G4" s="558"/>
      <c r="H4" s="559"/>
    </row>
    <row r="5" spans="1:28" s="562" customFormat="1" ht="54.75" customHeight="1" thickBot="1">
      <c r="A5" s="891" t="s">
        <v>120</v>
      </c>
      <c r="B5" s="892"/>
      <c r="C5" s="893"/>
      <c r="D5" s="560" t="s">
        <v>90</v>
      </c>
      <c r="E5" s="560" t="s">
        <v>716</v>
      </c>
      <c r="F5" s="560" t="s">
        <v>186</v>
      </c>
      <c r="G5" s="560" t="s">
        <v>185</v>
      </c>
      <c r="H5" s="895" t="s">
        <v>553</v>
      </c>
      <c r="I5" s="896"/>
      <c r="J5" s="561"/>
      <c r="K5" s="561"/>
      <c r="L5" s="561"/>
      <c r="M5" s="561"/>
      <c r="N5" s="561"/>
      <c r="U5" s="563"/>
      <c r="V5" s="894"/>
      <c r="W5" s="894"/>
      <c r="X5" s="894"/>
      <c r="Y5" s="894"/>
      <c r="Z5" s="894"/>
      <c r="AA5" s="894"/>
      <c r="AB5" s="894"/>
    </row>
    <row r="6" spans="1:28" s="536" customFormat="1" ht="15.75">
      <c r="A6" s="535" t="s">
        <v>631</v>
      </c>
      <c r="B6" s="535"/>
      <c r="C6" s="535"/>
      <c r="D6" s="535"/>
      <c r="E6" s="535"/>
      <c r="F6" s="535"/>
      <c r="G6" s="535"/>
      <c r="H6" s="535"/>
      <c r="U6" s="537"/>
      <c r="V6" s="538"/>
      <c r="W6" s="538"/>
      <c r="X6" s="538"/>
      <c r="Y6" s="538"/>
      <c r="Z6" s="538"/>
      <c r="AA6" s="538"/>
      <c r="AB6" s="538"/>
    </row>
    <row r="7" spans="1:9" s="545" customFormat="1" ht="60">
      <c r="A7" s="539" t="s">
        <v>362</v>
      </c>
      <c r="B7" s="540">
        <v>1</v>
      </c>
      <c r="C7" s="541" t="s">
        <v>471</v>
      </c>
      <c r="D7" s="542" t="s">
        <v>90</v>
      </c>
      <c r="E7" s="543" t="s">
        <v>93</v>
      </c>
      <c r="F7" s="544">
        <f>IF(E7="Yes",VLOOKUP(B7,'Criteria and Points'!$A$3:$M$62,7,FALSE),"")</f>
      </c>
      <c r="G7" s="544">
        <v>3</v>
      </c>
      <c r="H7" s="887"/>
      <c r="I7" s="888"/>
    </row>
    <row r="8" spans="1:9" s="545" customFormat="1" ht="75">
      <c r="A8" s="539" t="s">
        <v>363</v>
      </c>
      <c r="B8" s="540">
        <v>2</v>
      </c>
      <c r="C8" s="541" t="s">
        <v>451</v>
      </c>
      <c r="D8" s="542" t="s">
        <v>90</v>
      </c>
      <c r="E8" s="543" t="s">
        <v>93</v>
      </c>
      <c r="F8" s="544">
        <f>IF(E8="Yes",VLOOKUP(B8,'Criteria and Points'!$A$3:$M$62,7,FALSE),"")</f>
      </c>
      <c r="G8" s="544">
        <v>1</v>
      </c>
      <c r="H8" s="887"/>
      <c r="I8" s="888"/>
    </row>
    <row r="9" spans="1:9" s="545" customFormat="1" ht="48" customHeight="1">
      <c r="A9" s="539" t="s">
        <v>364</v>
      </c>
      <c r="B9" s="540">
        <v>3</v>
      </c>
      <c r="C9" s="541" t="s">
        <v>452</v>
      </c>
      <c r="D9" s="542" t="s">
        <v>90</v>
      </c>
      <c r="E9" s="543" t="s">
        <v>93</v>
      </c>
      <c r="F9" s="544">
        <f>IF(E9="Yes",VLOOKUP(B9,'Criteria and Points'!$A$3:$M$62,7,FALSE),"")</f>
      </c>
      <c r="G9" s="544">
        <v>2</v>
      </c>
      <c r="H9" s="887"/>
      <c r="I9" s="888"/>
    </row>
    <row r="10" spans="1:9" s="545" customFormat="1" ht="61.5" customHeight="1">
      <c r="A10" s="539" t="s">
        <v>365</v>
      </c>
      <c r="B10" s="540">
        <v>4</v>
      </c>
      <c r="C10" s="541" t="s">
        <v>532</v>
      </c>
      <c r="D10" s="542" t="s">
        <v>90</v>
      </c>
      <c r="E10" s="543" t="s">
        <v>93</v>
      </c>
      <c r="F10" s="544">
        <f>IF(E10="Yes",VLOOKUP(B10,'Criteria and Points'!$A$3:$M$62,7,FALSE),"")</f>
      </c>
      <c r="G10" s="544">
        <v>1</v>
      </c>
      <c r="H10" s="887"/>
      <c r="I10" s="888"/>
    </row>
    <row r="11" spans="1:9" s="545" customFormat="1" ht="81">
      <c r="A11" s="539" t="s">
        <v>366</v>
      </c>
      <c r="B11" s="540">
        <v>5</v>
      </c>
      <c r="C11" s="541" t="s">
        <v>5</v>
      </c>
      <c r="D11" s="542" t="s">
        <v>90</v>
      </c>
      <c r="E11" s="543" t="s">
        <v>93</v>
      </c>
      <c r="F11" s="544">
        <f>IF(E11="Yes - One referral",VLOOKUP(B11,'Criteria and Points'!$A$3:$M$62,7,FALSE),IF(E11="Yes - Two or more referrals",VLOOKUP(B11,'Criteria and Points'!$A$3:$M$62,8,FALSE),""))</f>
      </c>
      <c r="G11" s="544">
        <v>3</v>
      </c>
      <c r="H11" s="887"/>
      <c r="I11" s="888"/>
    </row>
    <row r="12" spans="1:9" s="552" customFormat="1" ht="59.25" customHeight="1" thickBot="1">
      <c r="A12" s="546" t="s">
        <v>367</v>
      </c>
      <c r="B12" s="547">
        <v>6</v>
      </c>
      <c r="C12" s="548" t="s">
        <v>738</v>
      </c>
      <c r="D12" s="549" t="s">
        <v>90</v>
      </c>
      <c r="E12" s="550" t="s">
        <v>93</v>
      </c>
      <c r="F12" s="551">
        <f>IF(E12="Yes - 1 innovative practice",VLOOKUP(B12,'Criteria and Points'!$A$3:$M$62,7,FALSE),IF(E12="Yes - 2 innovative practices",VLOOKUP(B12,'Criteria and Points'!$A3:$M$62,9,FALSE),IF(E12="Yes - 3 innovative practices",VLOOKUP(B12,'Criteria and Points'!$A$3:$M$62,10,FALSE),IF(E12="Yes - 4 innovative practices",VLOOKUP(B12,'Criteria and Points'!$A$3:$M$62,8,FALSE),""))))</f>
      </c>
      <c r="G12" s="551">
        <v>4</v>
      </c>
      <c r="H12" s="887"/>
      <c r="I12" s="888"/>
    </row>
    <row r="13" spans="1:28" s="567" customFormat="1" ht="15.75">
      <c r="A13" s="566" t="s">
        <v>444</v>
      </c>
      <c r="B13" s="566"/>
      <c r="C13" s="566"/>
      <c r="D13" s="566"/>
      <c r="E13" s="566"/>
      <c r="F13" s="566"/>
      <c r="G13" s="566"/>
      <c r="H13" s="566"/>
      <c r="U13" s="568"/>
      <c r="V13" s="569"/>
      <c r="W13" s="569"/>
      <c r="X13" s="569"/>
      <c r="Y13" s="569"/>
      <c r="Z13" s="569"/>
      <c r="AA13" s="569"/>
      <c r="AB13" s="569"/>
    </row>
    <row r="14" spans="1:9" s="570" customFormat="1" ht="55.5">
      <c r="A14" s="582" t="s">
        <v>342</v>
      </c>
      <c r="B14" s="582">
        <v>7</v>
      </c>
      <c r="C14" s="583" t="s">
        <v>568</v>
      </c>
      <c r="D14" s="584" t="s">
        <v>90</v>
      </c>
      <c r="E14" s="585" t="s">
        <v>93</v>
      </c>
      <c r="F14" s="586">
        <f>IF(E14="Yes",VLOOKUP(B14,'Criteria and Points'!$A$3:$M$62,7,FALSE),"")</f>
      </c>
      <c r="G14" s="586">
        <v>3</v>
      </c>
      <c r="H14" s="855"/>
      <c r="I14" s="856"/>
    </row>
    <row r="15" spans="1:9" s="570" customFormat="1" ht="60">
      <c r="A15" s="582" t="s">
        <v>343</v>
      </c>
      <c r="B15" s="582">
        <v>8</v>
      </c>
      <c r="C15" s="583" t="s">
        <v>533</v>
      </c>
      <c r="D15" s="584" t="s">
        <v>90</v>
      </c>
      <c r="E15" s="585" t="s">
        <v>93</v>
      </c>
      <c r="F15" s="586">
        <f>IF(E15="Yes - Conduct an audit",VLOOKUP(B15,'Criteria and Points'!$A$3:$M$62,7),IF(E15="Yes - Implement a recommendation",VLOOKUP(B15,'Criteria and Points'!$A$3:$M$62,8,FALSE),""))</f>
      </c>
      <c r="G15" s="586">
        <v>2</v>
      </c>
      <c r="H15" s="855"/>
      <c r="I15" s="856"/>
    </row>
    <row r="16" spans="1:9" s="570" customFormat="1" ht="45">
      <c r="A16" s="582" t="s">
        <v>344</v>
      </c>
      <c r="B16" s="582">
        <v>9</v>
      </c>
      <c r="C16" s="583" t="s">
        <v>534</v>
      </c>
      <c r="D16" s="584" t="s">
        <v>90</v>
      </c>
      <c r="E16" s="585" t="s">
        <v>93</v>
      </c>
      <c r="F16" s="586">
        <f>IF(E16="Yes",VLOOKUP(B16,'Criteria and Points'!$A$10:$M$62,7,FALSE),"")</f>
      </c>
      <c r="G16" s="586">
        <v>1</v>
      </c>
      <c r="H16" s="855"/>
      <c r="I16" s="856"/>
    </row>
    <row r="17" spans="1:9" s="570" customFormat="1" ht="65.25" customHeight="1">
      <c r="A17" s="582" t="s">
        <v>345</v>
      </c>
      <c r="B17" s="582">
        <v>10</v>
      </c>
      <c r="C17" s="583" t="s">
        <v>535</v>
      </c>
      <c r="D17" s="584" t="s">
        <v>90</v>
      </c>
      <c r="E17" s="585" t="s">
        <v>93</v>
      </c>
      <c r="F17" s="586">
        <f>IF(E17="Yes - Assess strategies",VLOOKUP(B17,'Criteria and Points'!$A$10:$M$62,7,FALSE),IF(E17="Yes - Implement a strategy",VLOOKUP(B17,'Criteria and Points'!$A$10:$M$62,8,FALSE),""))</f>
      </c>
      <c r="G17" s="586">
        <v>2</v>
      </c>
      <c r="H17" s="855"/>
      <c r="I17" s="856"/>
    </row>
    <row r="18" spans="1:9" s="570" customFormat="1" ht="45">
      <c r="A18" s="582" t="s">
        <v>346</v>
      </c>
      <c r="B18" s="582">
        <v>11</v>
      </c>
      <c r="C18" s="583" t="s">
        <v>536</v>
      </c>
      <c r="D18" s="584" t="s">
        <v>90</v>
      </c>
      <c r="E18" s="585" t="s">
        <v>93</v>
      </c>
      <c r="F18" s="586">
        <f>IF(E18="Yes",VLOOKUP(B18,'Criteria and Points'!$A$3:$M$62,7,FALSE),"")</f>
      </c>
      <c r="G18" s="586">
        <v>2</v>
      </c>
      <c r="H18" s="855"/>
      <c r="I18" s="856"/>
    </row>
    <row r="19" spans="1:9" s="570" customFormat="1" ht="60">
      <c r="A19" s="582" t="s">
        <v>347</v>
      </c>
      <c r="B19" s="587">
        <v>12</v>
      </c>
      <c r="C19" s="583" t="s">
        <v>563</v>
      </c>
      <c r="D19" s="584" t="s">
        <v>90</v>
      </c>
      <c r="E19" s="585" t="s">
        <v>93</v>
      </c>
      <c r="F19" s="586">
        <f>IF(E19="Yes",VLOOKUP(B19,'Criteria and Points'!$A$3:$M$62,7,FALSE),"")</f>
      </c>
      <c r="G19" s="586">
        <v>1</v>
      </c>
      <c r="H19" s="855"/>
      <c r="I19" s="856"/>
    </row>
    <row r="20" spans="1:9" s="570" customFormat="1" ht="90">
      <c r="A20" s="582" t="s">
        <v>348</v>
      </c>
      <c r="B20" s="582">
        <v>13</v>
      </c>
      <c r="C20" s="583" t="s">
        <v>537</v>
      </c>
      <c r="D20" s="584" t="s">
        <v>90</v>
      </c>
      <c r="E20" s="585" t="s">
        <v>93</v>
      </c>
      <c r="F20" s="586">
        <f>IF(E20="Yes - Use sleep mode",VLOOKUP(B20,'Criteria and Points'!$A$3:$M$56,7,FALSE),IF(E20="Yes - Stop using screen savers",VLOOKUP(B20,'Criteria and Points'!$A$3:$M$56,7,FALSE),IF(E20="Yes - Implement a campaign",VLOOKUP(B20,'Criteria and Points'!$A$3:$M$56,7,FALSE),IF(E20="Yes - All of the above",VLOOKUP(B20,'Criteria and Points'!$A$3:$M$56,9,FALSE),IF(E20="Yes - 2 out of 3 practices",VLOOKUP(B20,'Criteria and Points'!$A$3:$M$56,8,FALSE),"")))))</f>
      </c>
      <c r="G20" s="586">
        <v>3</v>
      </c>
      <c r="H20" s="855"/>
      <c r="I20" s="856"/>
    </row>
    <row r="21" spans="1:9" s="570" customFormat="1" ht="60">
      <c r="A21" s="582" t="s">
        <v>349</v>
      </c>
      <c r="B21" s="582">
        <v>14</v>
      </c>
      <c r="C21" s="583" t="s">
        <v>538</v>
      </c>
      <c r="D21" s="584" t="s">
        <v>90</v>
      </c>
      <c r="E21" s="585" t="s">
        <v>93</v>
      </c>
      <c r="F21" s="586">
        <f>IF(E21="Yes",VLOOKUP(B21,'Criteria and Points'!$A$3:$M$62,7,FALSE),"")</f>
      </c>
      <c r="G21" s="586">
        <v>1</v>
      </c>
      <c r="H21" s="855"/>
      <c r="I21" s="856"/>
    </row>
    <row r="22" spans="1:9" s="571" customFormat="1" ht="45.75" thickBot="1">
      <c r="A22" s="588" t="s">
        <v>8</v>
      </c>
      <c r="B22" s="588">
        <v>15</v>
      </c>
      <c r="C22" s="589" t="s">
        <v>539</v>
      </c>
      <c r="D22" s="590" t="s">
        <v>90</v>
      </c>
      <c r="E22" s="591" t="s">
        <v>93</v>
      </c>
      <c r="F22" s="592">
        <f>IF(E22="Yes - 25% - 50%",VLOOKUP(B22,'Criteria and Points'!$A$3:$M$56,7,FALSE),IF(E22="Yes - 50% - 100%",VLOOKUP(B22,'Criteria and Points'!$A$3:$M$56,8,FALSE),""))</f>
      </c>
      <c r="G22" s="592">
        <v>3</v>
      </c>
      <c r="H22" s="855"/>
      <c r="I22" s="856"/>
    </row>
    <row r="23" spans="1:28" s="458" customFormat="1" ht="15.75">
      <c r="A23" s="457" t="s">
        <v>443</v>
      </c>
      <c r="B23" s="457"/>
      <c r="C23" s="457"/>
      <c r="D23" s="457"/>
      <c r="E23" s="457"/>
      <c r="F23" s="457"/>
      <c r="G23" s="457"/>
      <c r="H23" s="457"/>
      <c r="U23" s="459"/>
      <c r="V23" s="460"/>
      <c r="W23" s="460"/>
      <c r="X23" s="460"/>
      <c r="Y23" s="460"/>
      <c r="Z23" s="460"/>
      <c r="AA23" s="460"/>
      <c r="AB23" s="460"/>
    </row>
    <row r="24" spans="1:44" s="467" customFormat="1" ht="60.75" thickBot="1">
      <c r="A24" s="461" t="s">
        <v>229</v>
      </c>
      <c r="B24" s="462">
        <v>16</v>
      </c>
      <c r="C24" s="463" t="s">
        <v>567</v>
      </c>
      <c r="D24" s="464" t="s">
        <v>90</v>
      </c>
      <c r="E24" s="465" t="s">
        <v>93</v>
      </c>
      <c r="F24" s="466">
        <f>IF(E24="Yes",VLOOKUP(B24,'Criteria and Points'!$A$3:$M$62,7,FALSE),"")</f>
      </c>
      <c r="G24" s="466">
        <v>3</v>
      </c>
      <c r="H24" s="870"/>
      <c r="I24" s="871"/>
      <c r="U24" s="468"/>
      <c r="V24" s="889" t="s">
        <v>541</v>
      </c>
      <c r="W24" s="890"/>
      <c r="X24" s="890"/>
      <c r="Y24" s="890"/>
      <c r="Z24" s="890"/>
      <c r="AA24" s="890"/>
      <c r="AB24" s="890"/>
      <c r="AC24" s="633"/>
      <c r="AD24" s="633"/>
      <c r="AE24" s="633"/>
      <c r="AF24" s="633"/>
      <c r="AG24" s="633"/>
      <c r="AH24" s="633"/>
      <c r="AI24" s="633"/>
      <c r="AJ24" s="633"/>
      <c r="AK24" s="633"/>
      <c r="AL24" s="633"/>
      <c r="AM24" s="633"/>
      <c r="AN24" s="633"/>
      <c r="AO24" s="633"/>
      <c r="AP24" s="633"/>
      <c r="AQ24" s="633"/>
      <c r="AR24" s="634"/>
    </row>
    <row r="25" spans="1:44" s="467" customFormat="1" ht="51.75" customHeight="1">
      <c r="A25" s="461" t="s">
        <v>230</v>
      </c>
      <c r="B25" s="462">
        <v>17</v>
      </c>
      <c r="C25" s="463" t="s">
        <v>739</v>
      </c>
      <c r="D25" s="464" t="s">
        <v>90</v>
      </c>
      <c r="E25" s="465" t="s">
        <v>93</v>
      </c>
      <c r="F25" s="466">
        <f>IF(E25="Yes",VLOOKUP(B25,'Criteria and Points'!$A$3:$M$62,7,FALSE),"")</f>
      </c>
      <c r="G25" s="466">
        <v>2</v>
      </c>
      <c r="H25" s="870"/>
      <c r="I25" s="871"/>
      <c r="U25" s="468"/>
      <c r="V25" s="620" t="s">
        <v>93</v>
      </c>
      <c r="W25" s="621" t="s">
        <v>93</v>
      </c>
      <c r="X25" s="621" t="s">
        <v>93</v>
      </c>
      <c r="Y25" s="622"/>
      <c r="Z25" s="621" t="s">
        <v>93</v>
      </c>
      <c r="AA25" s="621" t="s">
        <v>93</v>
      </c>
      <c r="AB25" s="621"/>
      <c r="AC25" s="621" t="s">
        <v>93</v>
      </c>
      <c r="AD25" s="621" t="s">
        <v>93</v>
      </c>
      <c r="AE25" s="621" t="s">
        <v>93</v>
      </c>
      <c r="AF25" s="621" t="s">
        <v>93</v>
      </c>
      <c r="AG25" s="621"/>
      <c r="AH25" s="621" t="s">
        <v>93</v>
      </c>
      <c r="AI25" s="621" t="s">
        <v>93</v>
      </c>
      <c r="AJ25" s="623"/>
      <c r="AK25" s="621" t="s">
        <v>93</v>
      </c>
      <c r="AL25" s="623"/>
      <c r="AM25" s="623"/>
      <c r="AN25" s="621" t="s">
        <v>93</v>
      </c>
      <c r="AO25" s="621" t="s">
        <v>330</v>
      </c>
      <c r="AP25" s="621" t="s">
        <v>93</v>
      </c>
      <c r="AQ25" s="623"/>
      <c r="AR25" s="624"/>
    </row>
    <row r="26" spans="1:44" s="467" customFormat="1" ht="63" customHeight="1">
      <c r="A26" s="461" t="s">
        <v>231</v>
      </c>
      <c r="B26" s="462">
        <v>18</v>
      </c>
      <c r="C26" s="463" t="s">
        <v>549</v>
      </c>
      <c r="D26" s="464" t="s">
        <v>90</v>
      </c>
      <c r="E26" s="465" t="s">
        <v>93</v>
      </c>
      <c r="F26" s="466">
        <f>IF(E26="Yes",VLOOKUP(B26,'Criteria and Points'!$A$3:$M$62,7,FALSE),"")</f>
      </c>
      <c r="G26" s="466">
        <v>2</v>
      </c>
      <c r="H26" s="870"/>
      <c r="I26" s="871"/>
      <c r="U26" s="471"/>
      <c r="V26" s="625" t="s">
        <v>643</v>
      </c>
      <c r="W26" s="472" t="s">
        <v>472</v>
      </c>
      <c r="X26" s="473" t="s">
        <v>526</v>
      </c>
      <c r="Y26" s="469" t="s">
        <v>93</v>
      </c>
      <c r="Z26" s="474" t="s">
        <v>498</v>
      </c>
      <c r="AA26" s="475" t="s">
        <v>502</v>
      </c>
      <c r="AB26" s="475"/>
      <c r="AC26" s="476" t="s">
        <v>504</v>
      </c>
      <c r="AD26" s="476" t="s">
        <v>506</v>
      </c>
      <c r="AE26" s="470"/>
      <c r="AF26" s="470" t="s">
        <v>508</v>
      </c>
      <c r="AG26" s="470"/>
      <c r="AH26" s="470" t="s">
        <v>513</v>
      </c>
      <c r="AI26" s="470"/>
      <c r="AJ26" s="470"/>
      <c r="AK26" s="470" t="s">
        <v>525</v>
      </c>
      <c r="AL26" s="470"/>
      <c r="AM26" s="470"/>
      <c r="AN26" s="470" t="s">
        <v>519</v>
      </c>
      <c r="AO26" s="470" t="s">
        <v>523</v>
      </c>
      <c r="AP26" s="470" t="s">
        <v>521</v>
      </c>
      <c r="AQ26" s="470"/>
      <c r="AR26" s="626"/>
    </row>
    <row r="27" spans="1:44" s="467" customFormat="1" ht="60">
      <c r="A27" s="461" t="s">
        <v>331</v>
      </c>
      <c r="B27" s="462">
        <v>19</v>
      </c>
      <c r="C27" s="463" t="s">
        <v>4</v>
      </c>
      <c r="D27" s="464" t="s">
        <v>90</v>
      </c>
      <c r="E27" s="465" t="s">
        <v>93</v>
      </c>
      <c r="F27" s="466">
        <f>IF(E27="Yes",VLOOKUP(B27,'Criteria and Points'!$A$3:$M$62,7,FALSE),"")</f>
      </c>
      <c r="G27" s="466">
        <v>2</v>
      </c>
      <c r="H27" s="870"/>
      <c r="I27" s="871"/>
      <c r="U27" s="471"/>
      <c r="V27" s="625" t="s">
        <v>646</v>
      </c>
      <c r="W27" s="477" t="s">
        <v>473</v>
      </c>
      <c r="X27" s="474" t="s">
        <v>474</v>
      </c>
      <c r="Y27" s="477" t="s">
        <v>476</v>
      </c>
      <c r="Z27" s="474" t="s">
        <v>499</v>
      </c>
      <c r="AA27" s="475" t="s">
        <v>503</v>
      </c>
      <c r="AB27" s="475"/>
      <c r="AC27" s="476" t="s">
        <v>505</v>
      </c>
      <c r="AD27" s="476" t="s">
        <v>507</v>
      </c>
      <c r="AE27" s="470"/>
      <c r="AF27" s="470" t="s">
        <v>509</v>
      </c>
      <c r="AG27" s="470"/>
      <c r="AH27" s="470" t="s">
        <v>514</v>
      </c>
      <c r="AI27" s="470"/>
      <c r="AJ27" s="470"/>
      <c r="AK27" s="470" t="s">
        <v>517</v>
      </c>
      <c r="AL27" s="470"/>
      <c r="AM27" s="470"/>
      <c r="AN27" s="470" t="s">
        <v>520</v>
      </c>
      <c r="AO27" s="470" t="s">
        <v>524</v>
      </c>
      <c r="AP27" s="470" t="s">
        <v>522</v>
      </c>
      <c r="AQ27" s="470"/>
      <c r="AR27" s="626"/>
    </row>
    <row r="28" spans="1:44" s="467" customFormat="1" ht="45">
      <c r="A28" s="461" t="s">
        <v>332</v>
      </c>
      <c r="B28" s="462">
        <v>20</v>
      </c>
      <c r="C28" s="463" t="s">
        <v>740</v>
      </c>
      <c r="D28" s="464" t="s">
        <v>90</v>
      </c>
      <c r="E28" s="465" t="s">
        <v>93</v>
      </c>
      <c r="F28" s="466">
        <f>IF(E28="Yes",VLOOKUP(B28,'Criteria and Points'!$A$3:$M$62,7,FALSE),"")</f>
      </c>
      <c r="G28" s="466">
        <v>2</v>
      </c>
      <c r="H28" s="870"/>
      <c r="I28" s="871"/>
      <c r="U28" s="471"/>
      <c r="V28" s="627" t="s">
        <v>307</v>
      </c>
      <c r="W28" s="475" t="s">
        <v>646</v>
      </c>
      <c r="X28" s="475" t="s">
        <v>475</v>
      </c>
      <c r="Y28" s="477" t="s">
        <v>497</v>
      </c>
      <c r="Z28" s="475" t="s">
        <v>500</v>
      </c>
      <c r="AA28" s="475" t="s">
        <v>646</v>
      </c>
      <c r="AB28" s="475"/>
      <c r="AC28" s="470" t="s">
        <v>475</v>
      </c>
      <c r="AD28" s="470" t="s">
        <v>475</v>
      </c>
      <c r="AE28" s="470"/>
      <c r="AF28" s="470" t="s">
        <v>510</v>
      </c>
      <c r="AG28" s="470"/>
      <c r="AH28" s="470" t="s">
        <v>646</v>
      </c>
      <c r="AI28" s="470"/>
      <c r="AJ28" s="470"/>
      <c r="AK28" s="470" t="s">
        <v>518</v>
      </c>
      <c r="AL28" s="470"/>
      <c r="AM28" s="470"/>
      <c r="AN28" s="470" t="s">
        <v>475</v>
      </c>
      <c r="AO28" s="470" t="s">
        <v>475</v>
      </c>
      <c r="AP28" s="470" t="s">
        <v>646</v>
      </c>
      <c r="AQ28" s="470"/>
      <c r="AR28" s="626"/>
    </row>
    <row r="29" spans="1:44" s="467" customFormat="1" ht="60">
      <c r="A29" s="461" t="s">
        <v>333</v>
      </c>
      <c r="B29" s="462">
        <v>21</v>
      </c>
      <c r="C29" s="463" t="s">
        <v>741</v>
      </c>
      <c r="D29" s="464" t="s">
        <v>90</v>
      </c>
      <c r="E29" s="465" t="s">
        <v>93</v>
      </c>
      <c r="F29" s="466">
        <f>IF(E29="Yes - 30% PCR paper",VLOOKUP(B29,'Criteria and Points'!$A$3:$M$56,7,FALSE),IF(E29="Yes - 100% PCR paper",VLOOKUP(B29,'Criteria and Points'!$A$3:$M$56,8,FALSE),""))</f>
      </c>
      <c r="G29" s="466">
        <v>2</v>
      </c>
      <c r="H29" s="870"/>
      <c r="I29" s="871"/>
      <c r="U29" s="471"/>
      <c r="V29" s="628">
        <v>0</v>
      </c>
      <c r="W29" s="475" t="s">
        <v>308</v>
      </c>
      <c r="X29" s="475" t="s">
        <v>646</v>
      </c>
      <c r="Y29" s="475" t="s">
        <v>646</v>
      </c>
      <c r="Z29" s="475" t="s">
        <v>501</v>
      </c>
      <c r="AA29" s="475"/>
      <c r="AB29" s="475"/>
      <c r="AC29" s="470" t="s">
        <v>646</v>
      </c>
      <c r="AD29" s="470" t="s">
        <v>646</v>
      </c>
      <c r="AE29" s="470"/>
      <c r="AF29" s="470" t="s">
        <v>511</v>
      </c>
      <c r="AG29" s="470"/>
      <c r="AH29" s="470"/>
      <c r="AI29" s="470"/>
      <c r="AJ29" s="470"/>
      <c r="AK29" s="470" t="s">
        <v>511</v>
      </c>
      <c r="AL29" s="470"/>
      <c r="AM29" s="470"/>
      <c r="AN29" s="470" t="s">
        <v>646</v>
      </c>
      <c r="AO29" s="470" t="s">
        <v>646</v>
      </c>
      <c r="AP29" s="470"/>
      <c r="AQ29" s="470"/>
      <c r="AR29" s="626"/>
    </row>
    <row r="30" spans="1:44" s="467" customFormat="1" ht="90">
      <c r="A30" s="461" t="s">
        <v>334</v>
      </c>
      <c r="B30" s="462">
        <v>22</v>
      </c>
      <c r="C30" s="463" t="s">
        <v>742</v>
      </c>
      <c r="D30" s="464" t="s">
        <v>90</v>
      </c>
      <c r="E30" s="465" t="s">
        <v>93</v>
      </c>
      <c r="F30" s="466">
        <f>IF(E30="Yes - 30% PCR paper",VLOOKUP(B30,'Criteria and Points'!$A$3:$M$56,7,FALSE),IF(E30="Yes - 100% PCR paper",VLOOKUP(B30,'Criteria and Points'!$A$3:$M$56,8,FALSE),""))</f>
      </c>
      <c r="G30" s="466">
        <v>2</v>
      </c>
      <c r="H30" s="870"/>
      <c r="I30" s="871"/>
      <c r="U30" s="471"/>
      <c r="V30" s="628">
        <v>15</v>
      </c>
      <c r="W30" s="475">
        <v>4</v>
      </c>
      <c r="X30" s="475"/>
      <c r="Y30" s="475"/>
      <c r="Z30" s="475" t="s">
        <v>646</v>
      </c>
      <c r="AA30" s="475"/>
      <c r="AB30" s="475"/>
      <c r="AC30" s="470"/>
      <c r="AD30" s="470"/>
      <c r="AE30" s="470"/>
      <c r="AF30" s="470" t="s">
        <v>512</v>
      </c>
      <c r="AG30" s="470"/>
      <c r="AH30" s="470"/>
      <c r="AI30" s="470"/>
      <c r="AJ30" s="470"/>
      <c r="AK30" s="470" t="s">
        <v>512</v>
      </c>
      <c r="AL30" s="470"/>
      <c r="AM30" s="470"/>
      <c r="AN30" s="470"/>
      <c r="AO30" s="470"/>
      <c r="AP30" s="470"/>
      <c r="AQ30" s="470"/>
      <c r="AR30" s="626"/>
    </row>
    <row r="31" spans="1:44" s="467" customFormat="1" ht="60">
      <c r="A31" s="461" t="s">
        <v>335</v>
      </c>
      <c r="B31" s="462">
        <v>23</v>
      </c>
      <c r="C31" s="463" t="s">
        <v>743</v>
      </c>
      <c r="D31" s="464" t="s">
        <v>90</v>
      </c>
      <c r="E31" s="465" t="s">
        <v>93</v>
      </c>
      <c r="F31" s="466">
        <f>IF(E31="Yes",VLOOKUP(B31,'Criteria and Points'!$A$10:$M$62,7,FALSE),"")</f>
      </c>
      <c r="G31" s="466">
        <v>2</v>
      </c>
      <c r="H31" s="870"/>
      <c r="I31" s="871"/>
      <c r="U31" s="471"/>
      <c r="V31" s="628">
        <v>26</v>
      </c>
      <c r="W31" s="475">
        <v>3</v>
      </c>
      <c r="X31" s="475"/>
      <c r="Y31" s="475"/>
      <c r="Z31" s="475"/>
      <c r="AA31" s="475"/>
      <c r="AB31" s="475"/>
      <c r="AC31" s="470"/>
      <c r="AD31" s="470"/>
      <c r="AE31" s="470"/>
      <c r="AF31" s="470" t="s">
        <v>646</v>
      </c>
      <c r="AG31" s="470"/>
      <c r="AH31" s="470"/>
      <c r="AI31" s="470"/>
      <c r="AJ31" s="470"/>
      <c r="AK31" s="470" t="s">
        <v>646</v>
      </c>
      <c r="AL31" s="470"/>
      <c r="AM31" s="470"/>
      <c r="AN31" s="470"/>
      <c r="AO31" s="470"/>
      <c r="AP31" s="470"/>
      <c r="AQ31" s="470"/>
      <c r="AR31" s="626"/>
    </row>
    <row r="32" spans="1:44" s="467" customFormat="1" ht="45">
      <c r="A32" s="461" t="s">
        <v>336</v>
      </c>
      <c r="B32" s="462">
        <v>24</v>
      </c>
      <c r="C32" s="463" t="s">
        <v>744</v>
      </c>
      <c r="D32" s="464" t="s">
        <v>90</v>
      </c>
      <c r="E32" s="465" t="s">
        <v>93</v>
      </c>
      <c r="F32" s="466">
        <f>IF(E32="Yes - Unsubscribe to junk mail",VLOOKUP(B32,'Criteria and Points'!$A$10:$M$62,7,FALSE),IF(E32="Yes - Reduce catalogs &amp; newspapers",VLOOKUP(B32,'Criteria and Points'!$A$10:$M$62,7,FALSE),IF(E32="Yes - Both",VLOOKUP(B32,'Criteria and Points'!$A$10:$M$62,8,FALSE),"")))</f>
      </c>
      <c r="G32" s="466">
        <v>2</v>
      </c>
      <c r="H32" s="870"/>
      <c r="I32" s="871"/>
      <c r="U32" s="471"/>
      <c r="V32" s="628">
        <v>51</v>
      </c>
      <c r="W32" s="475">
        <v>2</v>
      </c>
      <c r="X32" s="475"/>
      <c r="Y32" s="475"/>
      <c r="Z32" s="475"/>
      <c r="AA32" s="475"/>
      <c r="AB32" s="475"/>
      <c r="AC32" s="470"/>
      <c r="AD32" s="470"/>
      <c r="AE32" s="470"/>
      <c r="AF32" s="470"/>
      <c r="AG32" s="470"/>
      <c r="AH32" s="470"/>
      <c r="AI32" s="470"/>
      <c r="AJ32" s="470"/>
      <c r="AK32" s="470"/>
      <c r="AL32" s="470"/>
      <c r="AM32" s="470"/>
      <c r="AN32" s="470"/>
      <c r="AO32" s="470"/>
      <c r="AP32" s="470"/>
      <c r="AQ32" s="470"/>
      <c r="AR32" s="626"/>
    </row>
    <row r="33" spans="1:44" s="467" customFormat="1" ht="45" customHeight="1" thickBot="1">
      <c r="A33" s="461" t="s">
        <v>337</v>
      </c>
      <c r="B33" s="462">
        <v>25</v>
      </c>
      <c r="C33" s="463" t="s">
        <v>745</v>
      </c>
      <c r="D33" s="464" t="s">
        <v>90</v>
      </c>
      <c r="E33" s="465" t="s">
        <v>93</v>
      </c>
      <c r="F33" s="466">
        <f>IF(E33="Yes",VLOOKUP(B33,'Criteria and Points'!$A$10:$M$62,7,FALSE),"")</f>
      </c>
      <c r="G33" s="466">
        <v>1</v>
      </c>
      <c r="H33" s="870"/>
      <c r="I33" s="871"/>
      <c r="U33" s="471"/>
      <c r="V33" s="629">
        <v>76</v>
      </c>
      <c r="W33" s="630">
        <v>1</v>
      </c>
      <c r="X33" s="630"/>
      <c r="Y33" s="630"/>
      <c r="Z33" s="630"/>
      <c r="AA33" s="630"/>
      <c r="AB33" s="630"/>
      <c r="AC33" s="631"/>
      <c r="AD33" s="631"/>
      <c r="AE33" s="631"/>
      <c r="AF33" s="631"/>
      <c r="AG33" s="631"/>
      <c r="AH33" s="631"/>
      <c r="AI33" s="631"/>
      <c r="AJ33" s="631"/>
      <c r="AK33" s="631"/>
      <c r="AL33" s="631"/>
      <c r="AM33" s="631"/>
      <c r="AN33" s="631"/>
      <c r="AO33" s="631"/>
      <c r="AP33" s="631"/>
      <c r="AQ33" s="631"/>
      <c r="AR33" s="632"/>
    </row>
    <row r="34" spans="1:44" s="467" customFormat="1" ht="60">
      <c r="A34" s="461" t="s">
        <v>338</v>
      </c>
      <c r="B34" s="462">
        <v>26</v>
      </c>
      <c r="C34" s="463" t="s">
        <v>746</v>
      </c>
      <c r="D34" s="464" t="s">
        <v>90</v>
      </c>
      <c r="E34" s="465" t="s">
        <v>93</v>
      </c>
      <c r="F34" s="466">
        <f>IF(E34="Yes - Cell phones, batteries, &amp; cartridges",VLOOKUP(B34,'Criteria and Points'!$A$10:$M$62,7,FALSE),IF(E34="Yes - Alkaline batteries",VLOOKUP(B34,'Criteria and Points'!$A$10:$M$62,7,FALSE),IF(E34="Yes - Both",VLOOKUP(B34,'Criteria and Points'!$A$10:$M$62,8,FALSE),"")))</f>
      </c>
      <c r="G34" s="466">
        <v>2</v>
      </c>
      <c r="H34" s="870"/>
      <c r="I34" s="871"/>
      <c r="U34" s="478"/>
      <c r="V34" s="614"/>
      <c r="W34" s="615"/>
      <c r="X34" s="615"/>
      <c r="Y34" s="616"/>
      <c r="Z34" s="616"/>
      <c r="AA34" s="617"/>
      <c r="AB34" s="617"/>
      <c r="AC34" s="618"/>
      <c r="AD34" s="618"/>
      <c r="AE34" s="618"/>
      <c r="AF34" s="618"/>
      <c r="AG34" s="618"/>
      <c r="AH34" s="618"/>
      <c r="AI34" s="618"/>
      <c r="AJ34" s="618"/>
      <c r="AK34" s="618"/>
      <c r="AL34" s="618"/>
      <c r="AM34" s="618"/>
      <c r="AN34" s="618"/>
      <c r="AO34" s="618"/>
      <c r="AP34" s="618"/>
      <c r="AQ34" s="618"/>
      <c r="AR34" s="619"/>
    </row>
    <row r="35" spans="1:28" s="467" customFormat="1" ht="45">
      <c r="A35" s="461" t="s">
        <v>339</v>
      </c>
      <c r="B35" s="462">
        <v>27</v>
      </c>
      <c r="C35" s="463" t="s">
        <v>747</v>
      </c>
      <c r="D35" s="464" t="s">
        <v>90</v>
      </c>
      <c r="E35" s="465" t="s">
        <v>93</v>
      </c>
      <c r="F35" s="466">
        <f>IF(E35="Yes",VLOOKUP(B35,'Criteria and Points'!$A$10:$M$62,7,FALSE),"")</f>
      </c>
      <c r="G35" s="466">
        <v>1</v>
      </c>
      <c r="H35" s="870"/>
      <c r="I35" s="871"/>
      <c r="U35" s="478"/>
      <c r="V35" s="478"/>
      <c r="W35" s="478"/>
      <c r="X35" s="478"/>
      <c r="Y35" s="479"/>
      <c r="Z35" s="479"/>
      <c r="AA35" s="479"/>
      <c r="AB35" s="479"/>
    </row>
    <row r="36" spans="1:28" s="467" customFormat="1" ht="90">
      <c r="A36" s="461" t="s">
        <v>340</v>
      </c>
      <c r="B36" s="462">
        <v>28</v>
      </c>
      <c r="C36" s="463" t="s">
        <v>542</v>
      </c>
      <c r="D36" s="464" t="s">
        <v>90</v>
      </c>
      <c r="E36" s="465" t="s">
        <v>93</v>
      </c>
      <c r="F36" s="466">
        <f>IF(E36="Yes - Eliminate disposables",VLOOKUP(B36,'Criteria and Points'!$A$20:$M$62,7,FALSE),IF(E36="Yes - Purchase &amp; encourage use of durable goods",VLOOKUP(B36,'Criteria and Points'!$A$20:$M$62,7,FALSE),IF(E36="Yes - Both",VLOOKUP(B36,'Criteria and Points'!$A$20:$M$62,8,FALSE),"")))</f>
      </c>
      <c r="G36" s="466">
        <v>2</v>
      </c>
      <c r="H36" s="870"/>
      <c r="I36" s="871"/>
      <c r="U36" s="471"/>
      <c r="Y36" s="471"/>
      <c r="Z36" s="471"/>
      <c r="AA36" s="471"/>
      <c r="AB36" s="471"/>
    </row>
    <row r="37" spans="1:9" s="486" customFormat="1" ht="90.75" thickBot="1">
      <c r="A37" s="480" t="s">
        <v>341</v>
      </c>
      <c r="B37" s="481">
        <v>29</v>
      </c>
      <c r="C37" s="482" t="s">
        <v>565</v>
      </c>
      <c r="D37" s="483" t="s">
        <v>90</v>
      </c>
      <c r="E37" s="484" t="s">
        <v>93</v>
      </c>
      <c r="F37" s="485">
        <f>IF(E37="Yes - Refillable products",VLOOKUP(B37,'Criteria and Points'!$A$20:$M$62,7,FALSE),IF(E37="Yes - Phthalate &amp; Bisphenol A free products",VLOOKUP(B37,'Criteria and Points'!$A$20:$M$62,7,FALSE),IF(E37="Yes - No single-serve bottled water",VLOOKUP(B37,'Criteria and Points'!$A$20:$M$62,7,FALSE),IF(E37="Yes - 2 out of 3 practices",VLOOKUP(B37,'Criteria and Points'!$A$20:$M$62,10,FALSE),IF(E37="Yes - All of the above",VLOOKUP(B37,'Criteria and Points'!$A$20:$M$62,8,FALSE),"")))))</f>
      </c>
      <c r="G37" s="485">
        <v>3</v>
      </c>
      <c r="H37" s="870"/>
      <c r="I37" s="871"/>
    </row>
    <row r="38" spans="1:28" s="488" customFormat="1" ht="15.75">
      <c r="A38" s="487" t="s">
        <v>300</v>
      </c>
      <c r="B38" s="487"/>
      <c r="C38" s="487"/>
      <c r="D38" s="487"/>
      <c r="E38" s="487"/>
      <c r="F38" s="487"/>
      <c r="G38" s="487"/>
      <c r="H38" s="487"/>
      <c r="U38" s="489"/>
      <c r="V38" s="490"/>
      <c r="W38" s="490"/>
      <c r="X38" s="490"/>
      <c r="Y38" s="490"/>
      <c r="Z38" s="490"/>
      <c r="AA38" s="490"/>
      <c r="AB38" s="490"/>
    </row>
    <row r="39" spans="1:9" s="497" customFormat="1" ht="68.25">
      <c r="A39" s="491" t="s">
        <v>350</v>
      </c>
      <c r="B39" s="492">
        <v>30</v>
      </c>
      <c r="C39" s="493" t="s">
        <v>566</v>
      </c>
      <c r="D39" s="494" t="s">
        <v>90</v>
      </c>
      <c r="E39" s="495" t="s">
        <v>93</v>
      </c>
      <c r="F39" s="496">
        <f>IF(E39="Yes",VLOOKUP(B39,'Criteria and Points'!$A$20:$M$62,7,FALSE),"")</f>
      </c>
      <c r="G39" s="496">
        <v>1</v>
      </c>
      <c r="H39" s="868"/>
      <c r="I39" s="869"/>
    </row>
    <row r="40" spans="1:9" s="497" customFormat="1" ht="45">
      <c r="A40" s="491" t="s">
        <v>351</v>
      </c>
      <c r="B40" s="492">
        <v>31</v>
      </c>
      <c r="C40" s="493" t="s">
        <v>564</v>
      </c>
      <c r="D40" s="494" t="s">
        <v>90</v>
      </c>
      <c r="E40" s="495" t="s">
        <v>93</v>
      </c>
      <c r="F40" s="496">
        <f>IF(E40="Yes",VLOOKUP(B40,'Criteria and Points'!$A$20:$M$62,7,FALSE),"")</f>
      </c>
      <c r="G40" s="496">
        <v>1</v>
      </c>
      <c r="H40" s="868"/>
      <c r="I40" s="869"/>
    </row>
    <row r="41" spans="1:9" s="497" customFormat="1" ht="45">
      <c r="A41" s="491" t="s">
        <v>352</v>
      </c>
      <c r="B41" s="492">
        <v>32</v>
      </c>
      <c r="C41" s="493" t="s">
        <v>543</v>
      </c>
      <c r="D41" s="494" t="s">
        <v>90</v>
      </c>
      <c r="E41" s="495" t="s">
        <v>93</v>
      </c>
      <c r="F41" s="496">
        <f>IF(E41="Yes",VLOOKUP(B41,'Criteria and Points'!$A$20:$M$62,7,FALSE),"")</f>
      </c>
      <c r="G41" s="496">
        <v>2</v>
      </c>
      <c r="H41" s="868"/>
      <c r="I41" s="869"/>
    </row>
    <row r="42" spans="1:9" s="497" customFormat="1" ht="60">
      <c r="A42" s="491" t="s">
        <v>371</v>
      </c>
      <c r="B42" s="492">
        <v>33</v>
      </c>
      <c r="C42" s="493" t="s">
        <v>748</v>
      </c>
      <c r="D42" s="494" t="s">
        <v>90</v>
      </c>
      <c r="E42" s="495" t="s">
        <v>93</v>
      </c>
      <c r="F42" s="496">
        <f>IF(E42="Yes - Participate in a carpool program",VLOOKUP(B42,'Criteria and Points'!$A$20:$M$62,7,FALSE),IF(E42="Yes - Provide a transit benefit program",VLOOKUP(B42,'Criteria and Points'!$A$20:$M$62,10,FALSE),IF(E42="Yes - Both",VLOOKUP(B42,'Criteria and Points'!$A$20:$M$62,8,FALSE),"")))</f>
      </c>
      <c r="G42" s="496">
        <v>3</v>
      </c>
      <c r="H42" s="868"/>
      <c r="I42" s="869"/>
    </row>
    <row r="43" spans="1:9" s="497" customFormat="1" ht="45">
      <c r="A43" s="491" t="s">
        <v>410</v>
      </c>
      <c r="B43" s="492">
        <v>34</v>
      </c>
      <c r="C43" s="493" t="s">
        <v>544</v>
      </c>
      <c r="D43" s="494" t="s">
        <v>90</v>
      </c>
      <c r="E43" s="495" t="s">
        <v>93</v>
      </c>
      <c r="F43" s="496">
        <f>IF(E43="Yes",VLOOKUP(B43,'Criteria and Points'!$A$20:$M$62,7,FALSE),"")</f>
      </c>
      <c r="G43" s="496">
        <v>3</v>
      </c>
      <c r="H43" s="868"/>
      <c r="I43" s="869"/>
    </row>
    <row r="44" spans="1:9" s="497" customFormat="1" ht="60">
      <c r="A44" s="491" t="s">
        <v>224</v>
      </c>
      <c r="B44" s="492">
        <v>35</v>
      </c>
      <c r="C44" s="493" t="s">
        <v>47</v>
      </c>
      <c r="D44" s="494" t="s">
        <v>90</v>
      </c>
      <c r="E44" s="495" t="s">
        <v>93</v>
      </c>
      <c r="F44" s="496">
        <f>IF(E44="Yes",VLOOKUP(B44,'Criteria and Points'!$A$20:$M$62,7,FALSE),"")</f>
      </c>
      <c r="G44" s="496">
        <v>1</v>
      </c>
      <c r="H44" s="868"/>
      <c r="I44" s="869"/>
    </row>
    <row r="45" spans="1:9" s="504" customFormat="1" ht="60.75" thickBot="1">
      <c r="A45" s="498" t="s">
        <v>572</v>
      </c>
      <c r="B45" s="499">
        <v>36</v>
      </c>
      <c r="C45" s="500" t="s">
        <v>48</v>
      </c>
      <c r="D45" s="501" t="s">
        <v>90</v>
      </c>
      <c r="E45" s="502" t="s">
        <v>330</v>
      </c>
      <c r="F45" s="503">
        <f>IF(E45="Yes - Offset business travel",VLOOKUP(B45,'Criteria and Points'!$A$20:$M$62,7,FALSE),IF(E45="Yes - Offset commuting",VLOOKUP(B45,'Criteria and Points'!$A$20:$M$62,10,FALSE),IF(E45="Yes - Both",VLOOKUP(B45,'Criteria and Points'!$A$20:$M$62,8,FALSE),"")))</f>
      </c>
      <c r="G45" s="503">
        <v>3</v>
      </c>
      <c r="H45" s="868"/>
      <c r="I45" s="869"/>
    </row>
    <row r="46" spans="1:28" s="512" customFormat="1" ht="15.75">
      <c r="A46" s="511" t="s">
        <v>91</v>
      </c>
      <c r="B46" s="511"/>
      <c r="C46" s="511"/>
      <c r="D46" s="511"/>
      <c r="E46" s="511"/>
      <c r="F46" s="511"/>
      <c r="G46" s="511"/>
      <c r="H46" s="511"/>
      <c r="U46" s="513"/>
      <c r="V46" s="514"/>
      <c r="W46" s="514"/>
      <c r="X46" s="514"/>
      <c r="Y46" s="514"/>
      <c r="Z46" s="514"/>
      <c r="AA46" s="514"/>
      <c r="AB46" s="514"/>
    </row>
    <row r="47" spans="1:9" s="521" customFormat="1" ht="48.75" customHeight="1">
      <c r="A47" s="515" t="s">
        <v>353</v>
      </c>
      <c r="B47" s="516">
        <v>37</v>
      </c>
      <c r="C47" s="517" t="s">
        <v>49</v>
      </c>
      <c r="D47" s="518" t="s">
        <v>90</v>
      </c>
      <c r="E47" s="519" t="s">
        <v>93</v>
      </c>
      <c r="F47" s="520">
        <f>IF(E47="Yes",VLOOKUP(B47,'Criteria and Points'!$A$20:$M$62,7,FALSE),"")</f>
      </c>
      <c r="G47" s="520">
        <v>2</v>
      </c>
      <c r="H47" s="866"/>
      <c r="I47" s="867"/>
    </row>
    <row r="48" spans="1:9" s="521" customFormat="1" ht="47.25" customHeight="1">
      <c r="A48" s="515" t="s">
        <v>354</v>
      </c>
      <c r="B48" s="516">
        <v>38</v>
      </c>
      <c r="C48" s="517" t="s">
        <v>545</v>
      </c>
      <c r="D48" s="518" t="s">
        <v>90</v>
      </c>
      <c r="E48" s="519" t="s">
        <v>93</v>
      </c>
      <c r="F48" s="520">
        <f>IF(E48="Yes",VLOOKUP(B48,'Criteria and Points'!$A$20:$M$62,7,FALSE),"")</f>
      </c>
      <c r="G48" s="520">
        <v>2</v>
      </c>
      <c r="H48" s="866"/>
      <c r="I48" s="867"/>
    </row>
    <row r="49" spans="1:9" s="521" customFormat="1" ht="45">
      <c r="A49" s="522" t="s">
        <v>355</v>
      </c>
      <c r="B49" s="523">
        <v>39</v>
      </c>
      <c r="C49" s="524" t="s">
        <v>546</v>
      </c>
      <c r="D49" s="525" t="s">
        <v>90</v>
      </c>
      <c r="E49" s="526" t="s">
        <v>93</v>
      </c>
      <c r="F49" s="527">
        <f>IF(E49="Yes",VLOOKUP(B49,'Criteria and Points'!$A$20:$M$62,7,FALSE),"")</f>
      </c>
      <c r="G49" s="527">
        <v>1</v>
      </c>
      <c r="H49" s="866"/>
      <c r="I49" s="867"/>
    </row>
    <row r="50" spans="1:9" s="521" customFormat="1" ht="45">
      <c r="A50" s="522" t="s">
        <v>356</v>
      </c>
      <c r="B50" s="523">
        <v>40</v>
      </c>
      <c r="C50" s="524" t="s">
        <v>50</v>
      </c>
      <c r="D50" s="525" t="s">
        <v>90</v>
      </c>
      <c r="E50" s="526" t="s">
        <v>93</v>
      </c>
      <c r="F50" s="527">
        <f>IF(E50="Yes",VLOOKUP(B50,'Criteria and Points'!$A$20:$M$62,7,FALSE),"")</f>
      </c>
      <c r="G50" s="527">
        <v>2</v>
      </c>
      <c r="H50" s="866"/>
      <c r="I50" s="867"/>
    </row>
    <row r="51" spans="1:9" s="521" customFormat="1" ht="45">
      <c r="A51" s="522" t="s">
        <v>357</v>
      </c>
      <c r="B51" s="523">
        <v>41</v>
      </c>
      <c r="C51" s="524" t="s">
        <v>51</v>
      </c>
      <c r="D51" s="525" t="s">
        <v>90</v>
      </c>
      <c r="E51" s="526" t="s">
        <v>93</v>
      </c>
      <c r="F51" s="527">
        <f>IF(E51="Yes",VLOOKUP(B51,'Criteria and Points'!$A$20:$M$62,7,FALSE),"")</f>
      </c>
      <c r="G51" s="527">
        <v>2</v>
      </c>
      <c r="H51" s="866"/>
      <c r="I51" s="867"/>
    </row>
    <row r="52" spans="1:9" s="521" customFormat="1" ht="45">
      <c r="A52" s="522" t="s">
        <v>358</v>
      </c>
      <c r="B52" s="523">
        <v>42</v>
      </c>
      <c r="C52" s="524" t="s">
        <v>52</v>
      </c>
      <c r="D52" s="525" t="s">
        <v>90</v>
      </c>
      <c r="E52" s="526" t="s">
        <v>93</v>
      </c>
      <c r="F52" s="527">
        <f>IF(E52="Yes",VLOOKUP(B52,'Criteria and Points'!$A$20:$M$62,7,FALSE),"")</f>
      </c>
      <c r="G52" s="527">
        <v>2</v>
      </c>
      <c r="H52" s="866"/>
      <c r="I52" s="867"/>
    </row>
    <row r="53" spans="1:9" s="521" customFormat="1" ht="45">
      <c r="A53" s="522" t="s">
        <v>359</v>
      </c>
      <c r="B53" s="523">
        <v>43</v>
      </c>
      <c r="C53" s="524" t="s">
        <v>53</v>
      </c>
      <c r="D53" s="525" t="s">
        <v>90</v>
      </c>
      <c r="E53" s="526" t="s">
        <v>93</v>
      </c>
      <c r="F53" s="527">
        <f>IF(E53="Yes",VLOOKUP(B53,'Criteria and Points'!$A$20:$M$62,7,FALSE),"")</f>
      </c>
      <c r="G53" s="527">
        <v>1</v>
      </c>
      <c r="H53" s="866"/>
      <c r="I53" s="867"/>
    </row>
    <row r="54" spans="1:9" s="521" customFormat="1" ht="49.5" customHeight="1">
      <c r="A54" s="522" t="s">
        <v>360</v>
      </c>
      <c r="B54" s="523">
        <v>44</v>
      </c>
      <c r="C54" s="524" t="s">
        <v>54</v>
      </c>
      <c r="D54" s="525" t="s">
        <v>90</v>
      </c>
      <c r="E54" s="526" t="s">
        <v>93</v>
      </c>
      <c r="F54" s="527">
        <f>IF(E54="Yes",VLOOKUP(B54,'Criteria and Points'!$A$20:$M$62,7,FALSE),"")</f>
      </c>
      <c r="G54" s="527">
        <v>2</v>
      </c>
      <c r="H54" s="866"/>
      <c r="I54" s="867"/>
    </row>
    <row r="55" spans="1:9" s="521" customFormat="1" ht="60">
      <c r="A55" s="522" t="s">
        <v>361</v>
      </c>
      <c r="B55" s="523">
        <v>45</v>
      </c>
      <c r="C55" s="524" t="s">
        <v>55</v>
      </c>
      <c r="D55" s="525" t="s">
        <v>90</v>
      </c>
      <c r="E55" s="526" t="s">
        <v>93</v>
      </c>
      <c r="F55" s="527">
        <f>IF(E55="Yes",VLOOKUP(B55,'Criteria and Points'!$A$20:$M$62,7,FALSE),"")</f>
      </c>
      <c r="G55" s="527">
        <v>2</v>
      </c>
      <c r="H55" s="866"/>
      <c r="I55" s="867"/>
    </row>
    <row r="56" spans="1:9" s="521" customFormat="1" ht="45">
      <c r="A56" s="522" t="s">
        <v>220</v>
      </c>
      <c r="B56" s="523">
        <v>46</v>
      </c>
      <c r="C56" s="524" t="s">
        <v>56</v>
      </c>
      <c r="D56" s="525" t="s">
        <v>90</v>
      </c>
      <c r="E56" s="526" t="s">
        <v>93</v>
      </c>
      <c r="F56" s="527">
        <f>IF(E56="Yes",VLOOKUP(B56,'Criteria and Points'!$A$20:$M$62,7,FALSE),"")</f>
      </c>
      <c r="G56" s="527">
        <v>2</v>
      </c>
      <c r="H56" s="866"/>
      <c r="I56" s="867"/>
    </row>
    <row r="57" spans="1:9" s="521" customFormat="1" ht="45.75" customHeight="1">
      <c r="A57" s="522" t="s">
        <v>239</v>
      </c>
      <c r="B57" s="523">
        <v>47</v>
      </c>
      <c r="C57" s="524" t="s">
        <v>57</v>
      </c>
      <c r="D57" s="525" t="s">
        <v>90</v>
      </c>
      <c r="E57" s="526" t="s">
        <v>93</v>
      </c>
      <c r="F57" s="527">
        <f>IF(E57="Yes",VLOOKUP(B57,'Criteria and Points'!$A$20:$M$62,7,FALSE),"")</f>
      </c>
      <c r="G57" s="527">
        <v>2</v>
      </c>
      <c r="H57" s="866"/>
      <c r="I57" s="867"/>
    </row>
    <row r="58" spans="1:9" s="521" customFormat="1" ht="45">
      <c r="A58" s="522" t="s">
        <v>606</v>
      </c>
      <c r="B58" s="523">
        <v>48</v>
      </c>
      <c r="C58" s="524" t="s">
        <v>58</v>
      </c>
      <c r="D58" s="525" t="s">
        <v>90</v>
      </c>
      <c r="E58" s="526" t="s">
        <v>93</v>
      </c>
      <c r="F58" s="527">
        <f>IF(E58="Yes",VLOOKUP(B58,'Criteria and Points'!$A$20:$M$62,7,FALSE),"")</f>
      </c>
      <c r="G58" s="527">
        <v>2</v>
      </c>
      <c r="H58" s="866"/>
      <c r="I58" s="867"/>
    </row>
    <row r="59" spans="1:9" s="521" customFormat="1" ht="45">
      <c r="A59" s="522" t="s">
        <v>607</v>
      </c>
      <c r="B59" s="523">
        <v>49</v>
      </c>
      <c r="C59" s="524" t="s">
        <v>679</v>
      </c>
      <c r="D59" s="525" t="s">
        <v>90</v>
      </c>
      <c r="E59" s="526" t="s">
        <v>93</v>
      </c>
      <c r="F59" s="527">
        <f>IF(E59="Yes",VLOOKUP(B59,'Criteria and Points'!$A$20:$M$62,7,FALSE),"")</f>
      </c>
      <c r="G59" s="527">
        <v>2</v>
      </c>
      <c r="H59" s="862"/>
      <c r="I59" s="863"/>
    </row>
    <row r="60" spans="1:9" s="534" customFormat="1" ht="60.75" thickBot="1">
      <c r="A60" s="528" t="s">
        <v>469</v>
      </c>
      <c r="B60" s="529">
        <v>50</v>
      </c>
      <c r="C60" s="530" t="s">
        <v>547</v>
      </c>
      <c r="D60" s="531" t="s">
        <v>90</v>
      </c>
      <c r="E60" s="532" t="s">
        <v>93</v>
      </c>
      <c r="F60" s="533">
        <f>IF(E60="Yes",VLOOKUP(B60,'Criteria and Points'!$A$20:$M$62,7,FALSE),"")</f>
      </c>
      <c r="G60" s="533">
        <v>2</v>
      </c>
      <c r="H60" s="864"/>
      <c r="I60" s="865"/>
    </row>
    <row r="61" spans="1:8" s="443" customFormat="1" ht="22.5" customHeight="1" thickBot="1">
      <c r="A61" s="505"/>
      <c r="B61" s="506"/>
      <c r="C61" s="507"/>
      <c r="D61" s="508"/>
      <c r="E61" s="509" t="s">
        <v>187</v>
      </c>
      <c r="F61" s="510">
        <f>SUM(F7:F60)</f>
        <v>0</v>
      </c>
      <c r="G61" s="510">
        <f>SUM(G7:G60)</f>
        <v>100</v>
      </c>
      <c r="H61" s="830"/>
    </row>
    <row r="62" spans="1:8" s="198" customFormat="1" ht="17.25" customHeight="1" thickBot="1">
      <c r="A62" s="207"/>
      <c r="B62" s="207"/>
      <c r="D62" s="426"/>
      <c r="E62" s="427"/>
      <c r="F62" s="336"/>
      <c r="G62" s="336"/>
      <c r="H62" s="447"/>
    </row>
    <row r="63" spans="1:8" ht="54" customHeight="1" thickBot="1">
      <c r="A63" s="207"/>
      <c r="B63" s="207"/>
      <c r="D63" s="881" t="s">
        <v>562</v>
      </c>
      <c r="E63" s="882"/>
      <c r="F63" s="882"/>
      <c r="G63" s="882"/>
      <c r="H63" s="883"/>
    </row>
    <row r="64" spans="1:8" s="198" customFormat="1" ht="10.5" customHeight="1" thickBot="1">
      <c r="A64" s="207"/>
      <c r="B64" s="207"/>
      <c r="D64" s="425"/>
      <c r="E64" s="425"/>
      <c r="F64" s="425"/>
      <c r="G64" s="425"/>
      <c r="H64" s="425"/>
    </row>
    <row r="65" spans="1:8" ht="69" customHeight="1" thickBot="1">
      <c r="A65" s="207"/>
      <c r="B65" s="397"/>
      <c r="C65" s="884" t="s">
        <v>548</v>
      </c>
      <c r="D65" s="885"/>
      <c r="E65" s="885"/>
      <c r="F65" s="885"/>
      <c r="G65" s="885"/>
      <c r="H65" s="886"/>
    </row>
    <row r="66" spans="1:8" s="198" customFormat="1" ht="9.75" customHeight="1" thickBot="1">
      <c r="A66" s="207"/>
      <c r="B66" s="207"/>
      <c r="C66" s="428"/>
      <c r="D66" s="426"/>
      <c r="E66" s="427"/>
      <c r="F66" s="336"/>
      <c r="G66" s="336"/>
      <c r="H66" s="447"/>
    </row>
    <row r="67" spans="1:8" ht="123.75" customHeight="1" thickBot="1">
      <c r="A67" s="207"/>
      <c r="B67" s="397"/>
      <c r="C67" s="857" t="s">
        <v>160</v>
      </c>
      <c r="D67" s="858"/>
      <c r="E67" s="858"/>
      <c r="F67" s="858"/>
      <c r="G67" s="858"/>
      <c r="H67" s="879"/>
    </row>
    <row r="68" spans="1:8" s="198" customFormat="1" ht="30" customHeight="1">
      <c r="A68" s="207"/>
      <c r="B68" s="207"/>
      <c r="D68" s="426"/>
      <c r="E68" s="427"/>
      <c r="F68" s="439" t="s">
        <v>527</v>
      </c>
      <c r="G68" s="440"/>
      <c r="H68" s="447"/>
    </row>
    <row r="69" spans="1:8" s="198" customFormat="1" ht="30" customHeight="1">
      <c r="A69" s="207"/>
      <c r="B69" s="207"/>
      <c r="D69" s="426"/>
      <c r="E69" s="427"/>
      <c r="F69" s="336"/>
      <c r="G69" s="336"/>
      <c r="H69" s="447"/>
    </row>
    <row r="70" spans="1:8" s="198" customFormat="1" ht="30" customHeight="1">
      <c r="A70" s="207"/>
      <c r="B70" s="207"/>
      <c r="D70" s="426"/>
      <c r="E70" s="427"/>
      <c r="F70" s="336"/>
      <c r="G70" s="336"/>
      <c r="H70" s="447"/>
    </row>
    <row r="71" spans="1:8" s="198" customFormat="1" ht="30" customHeight="1">
      <c r="A71" s="207"/>
      <c r="B71" s="207"/>
      <c r="D71" s="426"/>
      <c r="E71" s="427"/>
      <c r="F71" s="336"/>
      <c r="G71" s="336"/>
      <c r="H71" s="447"/>
    </row>
    <row r="72" spans="1:8" s="198" customFormat="1" ht="30" customHeight="1">
      <c r="A72" s="207"/>
      <c r="B72" s="207"/>
      <c r="D72" s="426"/>
      <c r="E72" s="427"/>
      <c r="F72" s="336"/>
      <c r="G72" s="336"/>
      <c r="H72" s="447"/>
    </row>
    <row r="73" spans="1:8" s="198" customFormat="1" ht="30" customHeight="1">
      <c r="A73" s="207"/>
      <c r="B73" s="207"/>
      <c r="D73" s="426"/>
      <c r="E73" s="427"/>
      <c r="F73" s="336"/>
      <c r="G73" s="336"/>
      <c r="H73" s="447"/>
    </row>
    <row r="74" spans="1:8" s="198" customFormat="1" ht="30" customHeight="1">
      <c r="A74" s="207"/>
      <c r="B74" s="207"/>
      <c r="D74" s="426"/>
      <c r="E74" s="427"/>
      <c r="F74" s="336"/>
      <c r="G74" s="336"/>
      <c r="H74" s="447"/>
    </row>
    <row r="75" spans="1:8" s="198" customFormat="1" ht="30" customHeight="1">
      <c r="A75" s="207"/>
      <c r="B75" s="207"/>
      <c r="D75" s="426"/>
      <c r="E75" s="427"/>
      <c r="F75" s="336"/>
      <c r="G75" s="336"/>
      <c r="H75" s="447"/>
    </row>
    <row r="76" spans="1:8" s="198" customFormat="1" ht="30" customHeight="1">
      <c r="A76" s="207"/>
      <c r="B76" s="207"/>
      <c r="D76" s="426"/>
      <c r="E76" s="427"/>
      <c r="F76" s="336"/>
      <c r="G76" s="336"/>
      <c r="H76" s="447"/>
    </row>
    <row r="77" spans="1:8" s="198" customFormat="1" ht="30" customHeight="1">
      <c r="A77" s="207"/>
      <c r="B77" s="207"/>
      <c r="D77" s="426"/>
      <c r="E77" s="427"/>
      <c r="F77" s="336"/>
      <c r="G77" s="336"/>
      <c r="H77" s="447"/>
    </row>
    <row r="78" spans="1:8" s="198" customFormat="1" ht="30" customHeight="1">
      <c r="A78" s="207"/>
      <c r="B78" s="207"/>
      <c r="D78" s="426"/>
      <c r="E78" s="427"/>
      <c r="F78" s="336"/>
      <c r="G78" s="336"/>
      <c r="H78" s="447"/>
    </row>
    <row r="79" spans="1:8" s="198" customFormat="1" ht="30" customHeight="1">
      <c r="A79" s="207"/>
      <c r="B79" s="207"/>
      <c r="D79" s="426"/>
      <c r="E79" s="427"/>
      <c r="F79" s="336"/>
      <c r="G79" s="336"/>
      <c r="H79" s="447"/>
    </row>
    <row r="80" spans="1:8" s="198" customFormat="1" ht="30" customHeight="1">
      <c r="A80" s="207"/>
      <c r="B80" s="207"/>
      <c r="D80" s="426"/>
      <c r="E80" s="427"/>
      <c r="F80" s="336"/>
      <c r="G80" s="336"/>
      <c r="H80" s="447"/>
    </row>
    <row r="81" spans="1:8" s="198" customFormat="1" ht="30" customHeight="1">
      <c r="A81" s="207"/>
      <c r="B81" s="207"/>
      <c r="D81" s="426"/>
      <c r="E81" s="427"/>
      <c r="F81" s="336"/>
      <c r="G81" s="336"/>
      <c r="H81" s="447"/>
    </row>
    <row r="82" spans="1:8" s="198" customFormat="1" ht="30" customHeight="1">
      <c r="A82" s="207"/>
      <c r="B82" s="207"/>
      <c r="C82" s="197"/>
      <c r="D82" s="426"/>
      <c r="E82" s="427"/>
      <c r="F82" s="336"/>
      <c r="G82" s="336"/>
      <c r="H82" s="447"/>
    </row>
    <row r="83" spans="1:8" s="198" customFormat="1" ht="30" customHeight="1">
      <c r="A83" s="207"/>
      <c r="B83" s="207"/>
      <c r="D83" s="426"/>
      <c r="E83" s="427"/>
      <c r="F83" s="336"/>
      <c r="G83" s="336"/>
      <c r="H83" s="447"/>
    </row>
    <row r="84" spans="1:8" s="198" customFormat="1" ht="30" customHeight="1">
      <c r="A84" s="207"/>
      <c r="B84" s="207"/>
      <c r="D84" s="426"/>
      <c r="E84" s="427"/>
      <c r="F84" s="336"/>
      <c r="G84" s="336"/>
      <c r="H84" s="447"/>
    </row>
    <row r="85" spans="1:8" s="198" customFormat="1" ht="30" customHeight="1">
      <c r="A85" s="207"/>
      <c r="B85" s="207"/>
      <c r="D85" s="426"/>
      <c r="E85" s="427"/>
      <c r="F85" s="336"/>
      <c r="G85" s="336"/>
      <c r="H85" s="447"/>
    </row>
    <row r="86" spans="1:8" s="198" customFormat="1" ht="30" customHeight="1">
      <c r="A86" s="207"/>
      <c r="B86" s="207"/>
      <c r="D86" s="426"/>
      <c r="E86" s="427"/>
      <c r="F86" s="336"/>
      <c r="G86" s="336"/>
      <c r="H86" s="447"/>
    </row>
    <row r="87" spans="1:8" s="198" customFormat="1" ht="30" customHeight="1">
      <c r="A87" s="207"/>
      <c r="B87" s="207"/>
      <c r="D87" s="426"/>
      <c r="E87" s="427"/>
      <c r="F87" s="336"/>
      <c r="G87" s="336"/>
      <c r="H87" s="447"/>
    </row>
    <row r="88" spans="1:8" s="198" customFormat="1" ht="30" customHeight="1">
      <c r="A88" s="207"/>
      <c r="B88" s="207"/>
      <c r="D88" s="426"/>
      <c r="E88" s="427"/>
      <c r="F88" s="336"/>
      <c r="G88" s="336"/>
      <c r="H88" s="447"/>
    </row>
    <row r="89" spans="1:8" s="198" customFormat="1" ht="30" customHeight="1">
      <c r="A89" s="207"/>
      <c r="B89" s="207"/>
      <c r="D89" s="426"/>
      <c r="E89" s="427"/>
      <c r="F89" s="336"/>
      <c r="G89" s="336"/>
      <c r="H89" s="447"/>
    </row>
    <row r="90" spans="1:8" s="198" customFormat="1" ht="30" customHeight="1">
      <c r="A90" s="207"/>
      <c r="B90" s="207"/>
      <c r="D90" s="426"/>
      <c r="E90" s="427"/>
      <c r="F90" s="336"/>
      <c r="G90" s="336"/>
      <c r="H90" s="447"/>
    </row>
    <row r="91" spans="1:8" s="198" customFormat="1" ht="30" customHeight="1">
      <c r="A91" s="207"/>
      <c r="B91" s="207"/>
      <c r="D91" s="426"/>
      <c r="E91" s="427"/>
      <c r="F91" s="336"/>
      <c r="G91" s="336"/>
      <c r="H91" s="447"/>
    </row>
    <row r="92" spans="1:8" s="198" customFormat="1" ht="30" customHeight="1">
      <c r="A92" s="207"/>
      <c r="B92" s="207"/>
      <c r="D92" s="426"/>
      <c r="E92" s="427"/>
      <c r="F92" s="336"/>
      <c r="G92" s="336"/>
      <c r="H92" s="447"/>
    </row>
    <row r="93" spans="1:8" s="198" customFormat="1" ht="30" customHeight="1">
      <c r="A93" s="207"/>
      <c r="B93" s="207"/>
      <c r="D93" s="426"/>
      <c r="E93" s="427"/>
      <c r="F93" s="336"/>
      <c r="G93" s="336"/>
      <c r="H93" s="447"/>
    </row>
    <row r="94" spans="1:8" s="198" customFormat="1" ht="30" customHeight="1">
      <c r="A94" s="207"/>
      <c r="B94" s="207"/>
      <c r="D94" s="426"/>
      <c r="E94" s="427"/>
      <c r="F94" s="336"/>
      <c r="G94" s="336"/>
      <c r="H94" s="447"/>
    </row>
    <row r="95" spans="1:8" s="198" customFormat="1" ht="30" customHeight="1">
      <c r="A95" s="207"/>
      <c r="B95" s="207"/>
      <c r="D95" s="426"/>
      <c r="E95" s="427"/>
      <c r="F95" s="336"/>
      <c r="G95" s="336"/>
      <c r="H95" s="447"/>
    </row>
    <row r="96" spans="1:8" s="198" customFormat="1" ht="30" customHeight="1">
      <c r="A96" s="207"/>
      <c r="B96" s="207"/>
      <c r="D96" s="426"/>
      <c r="E96" s="427"/>
      <c r="F96" s="336"/>
      <c r="G96" s="336"/>
      <c r="H96" s="447"/>
    </row>
    <row r="97" spans="1:8" s="198" customFormat="1" ht="30" customHeight="1">
      <c r="A97" s="207"/>
      <c r="B97" s="207"/>
      <c r="D97" s="426"/>
      <c r="E97" s="427"/>
      <c r="F97" s="336"/>
      <c r="G97" s="336"/>
      <c r="H97" s="447"/>
    </row>
    <row r="98" spans="1:8" s="198" customFormat="1" ht="30" customHeight="1">
      <c r="A98" s="207"/>
      <c r="B98" s="207"/>
      <c r="D98" s="426"/>
      <c r="E98" s="427"/>
      <c r="F98" s="336"/>
      <c r="G98" s="336"/>
      <c r="H98" s="447"/>
    </row>
    <row r="99" spans="1:8" s="198" customFormat="1" ht="30" customHeight="1">
      <c r="A99" s="207"/>
      <c r="B99" s="207"/>
      <c r="D99" s="426"/>
      <c r="E99" s="427"/>
      <c r="F99" s="336"/>
      <c r="G99" s="336"/>
      <c r="H99" s="447"/>
    </row>
    <row r="100" spans="1:8" s="198" customFormat="1" ht="30" customHeight="1">
      <c r="A100" s="207"/>
      <c r="B100" s="207"/>
      <c r="D100" s="426"/>
      <c r="E100" s="427"/>
      <c r="F100" s="336"/>
      <c r="G100" s="336"/>
      <c r="H100" s="447"/>
    </row>
    <row r="101" spans="1:8" s="198" customFormat="1" ht="30" customHeight="1">
      <c r="A101" s="207"/>
      <c r="B101" s="207"/>
      <c r="D101" s="426"/>
      <c r="E101" s="427"/>
      <c r="F101" s="336"/>
      <c r="G101" s="336"/>
      <c r="H101" s="447"/>
    </row>
    <row r="102" spans="1:8" s="198" customFormat="1" ht="30" customHeight="1">
      <c r="A102" s="207"/>
      <c r="B102" s="207"/>
      <c r="D102" s="426"/>
      <c r="E102" s="427"/>
      <c r="F102" s="336"/>
      <c r="G102" s="336"/>
      <c r="H102" s="447"/>
    </row>
    <row r="103" spans="1:8" s="198" customFormat="1" ht="30" customHeight="1">
      <c r="A103" s="207"/>
      <c r="B103" s="207"/>
      <c r="D103" s="426"/>
      <c r="E103" s="427"/>
      <c r="F103" s="336"/>
      <c r="G103" s="336"/>
      <c r="H103" s="447"/>
    </row>
    <row r="104" spans="1:8" s="198" customFormat="1" ht="30" customHeight="1">
      <c r="A104" s="207"/>
      <c r="B104" s="207"/>
      <c r="D104" s="426"/>
      <c r="E104" s="427"/>
      <c r="F104" s="336"/>
      <c r="G104" s="336"/>
      <c r="H104" s="447"/>
    </row>
    <row r="105" spans="1:8" s="198" customFormat="1" ht="30" customHeight="1">
      <c r="A105" s="207"/>
      <c r="B105" s="207"/>
      <c r="D105" s="426"/>
      <c r="E105" s="427"/>
      <c r="F105" s="336"/>
      <c r="G105" s="336"/>
      <c r="H105" s="447"/>
    </row>
    <row r="106" spans="1:8" s="198" customFormat="1" ht="30" customHeight="1">
      <c r="A106" s="207"/>
      <c r="B106" s="207"/>
      <c r="D106" s="426"/>
      <c r="E106" s="427"/>
      <c r="F106" s="336"/>
      <c r="G106" s="336"/>
      <c r="H106" s="447"/>
    </row>
    <row r="107" spans="1:8" s="198" customFormat="1" ht="30" customHeight="1">
      <c r="A107" s="207"/>
      <c r="B107" s="207"/>
      <c r="D107" s="426"/>
      <c r="E107" s="427"/>
      <c r="F107" s="336"/>
      <c r="G107" s="336"/>
      <c r="H107" s="447"/>
    </row>
    <row r="108" spans="1:8" s="198" customFormat="1" ht="30" customHeight="1">
      <c r="A108" s="207"/>
      <c r="B108" s="207"/>
      <c r="D108" s="426"/>
      <c r="E108" s="427"/>
      <c r="F108" s="336"/>
      <c r="G108" s="336"/>
      <c r="H108" s="447"/>
    </row>
    <row r="109" spans="1:8" s="198" customFormat="1" ht="30" customHeight="1">
      <c r="A109" s="207"/>
      <c r="B109" s="207"/>
      <c r="D109" s="426"/>
      <c r="E109" s="427"/>
      <c r="F109" s="336"/>
      <c r="G109" s="336"/>
      <c r="H109" s="447"/>
    </row>
    <row r="110" spans="1:8" s="198" customFormat="1" ht="30" customHeight="1">
      <c r="A110" s="207"/>
      <c r="B110" s="207"/>
      <c r="D110" s="426"/>
      <c r="E110" s="427"/>
      <c r="F110" s="336"/>
      <c r="G110" s="336"/>
      <c r="H110" s="447"/>
    </row>
    <row r="111" spans="1:8" s="198" customFormat="1" ht="30" customHeight="1">
      <c r="A111" s="207"/>
      <c r="B111" s="207"/>
      <c r="D111" s="426"/>
      <c r="E111" s="427"/>
      <c r="F111" s="336"/>
      <c r="G111" s="336"/>
      <c r="H111" s="447"/>
    </row>
    <row r="112" spans="1:8" s="198" customFormat="1" ht="30" customHeight="1">
      <c r="A112" s="207"/>
      <c r="B112" s="207"/>
      <c r="D112" s="426"/>
      <c r="E112" s="427"/>
      <c r="F112" s="336"/>
      <c r="G112" s="336"/>
      <c r="H112" s="447"/>
    </row>
    <row r="113" spans="1:8" s="198" customFormat="1" ht="30" customHeight="1">
      <c r="A113" s="207"/>
      <c r="B113" s="207"/>
      <c r="D113" s="426"/>
      <c r="E113" s="427"/>
      <c r="F113" s="336"/>
      <c r="G113" s="336"/>
      <c r="H113" s="447"/>
    </row>
    <row r="114" spans="1:8" s="198" customFormat="1" ht="30" customHeight="1">
      <c r="A114" s="207"/>
      <c r="B114" s="207"/>
      <c r="D114" s="426"/>
      <c r="E114" s="427"/>
      <c r="F114" s="336"/>
      <c r="G114" s="336"/>
      <c r="H114" s="447"/>
    </row>
    <row r="115" spans="1:8" s="198" customFormat="1" ht="30" customHeight="1">
      <c r="A115" s="207"/>
      <c r="B115" s="207"/>
      <c r="D115" s="426"/>
      <c r="E115" s="427"/>
      <c r="F115" s="336"/>
      <c r="G115" s="336"/>
      <c r="H115" s="447"/>
    </row>
    <row r="116" spans="1:8" s="198" customFormat="1" ht="30" customHeight="1">
      <c r="A116" s="207"/>
      <c r="B116" s="207"/>
      <c r="D116" s="426"/>
      <c r="E116" s="427"/>
      <c r="F116" s="336"/>
      <c r="G116" s="336"/>
      <c r="H116" s="447"/>
    </row>
    <row r="117" spans="1:8" s="198" customFormat="1" ht="30" customHeight="1">
      <c r="A117" s="207"/>
      <c r="B117" s="207"/>
      <c r="D117" s="426"/>
      <c r="E117" s="427"/>
      <c r="F117" s="336"/>
      <c r="G117" s="336"/>
      <c r="H117" s="447"/>
    </row>
    <row r="118" spans="1:8" s="198" customFormat="1" ht="30" customHeight="1">
      <c r="A118" s="207"/>
      <c r="B118" s="207"/>
      <c r="D118" s="426"/>
      <c r="E118" s="427"/>
      <c r="F118" s="336"/>
      <c r="G118" s="336"/>
      <c r="H118" s="447"/>
    </row>
    <row r="119" spans="1:8" s="198" customFormat="1" ht="30" customHeight="1">
      <c r="A119" s="207"/>
      <c r="B119" s="207"/>
      <c r="D119" s="426"/>
      <c r="E119" s="427"/>
      <c r="F119" s="336"/>
      <c r="G119" s="336"/>
      <c r="H119" s="447"/>
    </row>
    <row r="120" spans="1:8" s="198" customFormat="1" ht="30" customHeight="1">
      <c r="A120" s="207"/>
      <c r="B120" s="207"/>
      <c r="D120" s="426"/>
      <c r="E120" s="427"/>
      <c r="F120" s="336"/>
      <c r="G120" s="336"/>
      <c r="H120" s="447"/>
    </row>
    <row r="121" spans="1:8" s="198" customFormat="1" ht="30" customHeight="1">
      <c r="A121" s="207"/>
      <c r="B121" s="207"/>
      <c r="D121" s="426"/>
      <c r="E121" s="427"/>
      <c r="F121" s="336"/>
      <c r="G121" s="336"/>
      <c r="H121" s="447"/>
    </row>
    <row r="122" spans="1:8" s="198" customFormat="1" ht="30" customHeight="1">
      <c r="A122" s="207"/>
      <c r="B122" s="207"/>
      <c r="D122" s="426"/>
      <c r="E122" s="427"/>
      <c r="F122" s="336"/>
      <c r="G122" s="336"/>
      <c r="H122" s="447"/>
    </row>
    <row r="123" spans="1:8" s="198" customFormat="1" ht="30" customHeight="1">
      <c r="A123" s="207"/>
      <c r="B123" s="207"/>
      <c r="D123" s="426"/>
      <c r="E123" s="427"/>
      <c r="F123" s="336"/>
      <c r="G123" s="336"/>
      <c r="H123" s="447"/>
    </row>
    <row r="124" spans="1:8" s="198" customFormat="1" ht="30" customHeight="1">
      <c r="A124" s="207"/>
      <c r="B124" s="207"/>
      <c r="D124" s="426"/>
      <c r="E124" s="427"/>
      <c r="F124" s="336"/>
      <c r="G124" s="336"/>
      <c r="H124" s="447"/>
    </row>
    <row r="125" spans="1:8" s="198" customFormat="1" ht="30" customHeight="1">
      <c r="A125" s="207"/>
      <c r="B125" s="207"/>
      <c r="D125" s="426"/>
      <c r="E125" s="427"/>
      <c r="F125" s="336"/>
      <c r="G125" s="336"/>
      <c r="H125" s="447"/>
    </row>
    <row r="126" spans="1:8" s="198" customFormat="1" ht="30" customHeight="1">
      <c r="A126" s="207"/>
      <c r="B126" s="207"/>
      <c r="D126" s="426"/>
      <c r="E126" s="427"/>
      <c r="F126" s="336"/>
      <c r="G126" s="336"/>
      <c r="H126" s="447"/>
    </row>
    <row r="127" spans="1:8" s="198" customFormat="1" ht="30" customHeight="1">
      <c r="A127" s="207"/>
      <c r="B127" s="207"/>
      <c r="D127" s="426"/>
      <c r="E127" s="427"/>
      <c r="F127" s="336"/>
      <c r="G127" s="336"/>
      <c r="H127" s="447"/>
    </row>
    <row r="128" spans="1:8" s="198" customFormat="1" ht="30" customHeight="1">
      <c r="A128" s="207"/>
      <c r="B128" s="207"/>
      <c r="D128" s="426"/>
      <c r="E128" s="427"/>
      <c r="F128" s="336"/>
      <c r="G128" s="336"/>
      <c r="H128" s="447"/>
    </row>
    <row r="129" spans="1:8" s="198" customFormat="1" ht="30" customHeight="1">
      <c r="A129" s="207"/>
      <c r="B129" s="207"/>
      <c r="D129" s="426"/>
      <c r="E129" s="427"/>
      <c r="F129" s="336"/>
      <c r="G129" s="336"/>
      <c r="H129" s="447"/>
    </row>
    <row r="130" spans="1:8" s="198" customFormat="1" ht="30" customHeight="1">
      <c r="A130" s="207"/>
      <c r="B130" s="207"/>
      <c r="D130" s="426"/>
      <c r="E130" s="427"/>
      <c r="F130" s="336"/>
      <c r="G130" s="336"/>
      <c r="H130" s="447"/>
    </row>
    <row r="131" spans="1:8" s="198" customFormat="1" ht="30" customHeight="1">
      <c r="A131" s="207"/>
      <c r="B131" s="207"/>
      <c r="D131" s="426"/>
      <c r="E131" s="427"/>
      <c r="F131" s="336"/>
      <c r="G131" s="336"/>
      <c r="H131" s="447"/>
    </row>
    <row r="132" spans="1:8" s="198" customFormat="1" ht="30" customHeight="1">
      <c r="A132" s="207"/>
      <c r="B132" s="207"/>
      <c r="D132" s="426"/>
      <c r="E132" s="427"/>
      <c r="F132" s="336"/>
      <c r="G132" s="336"/>
      <c r="H132" s="447"/>
    </row>
    <row r="133" spans="1:8" s="198" customFormat="1" ht="30" customHeight="1">
      <c r="A133" s="207"/>
      <c r="B133" s="207"/>
      <c r="D133" s="426"/>
      <c r="E133" s="427"/>
      <c r="F133" s="336"/>
      <c r="G133" s="336"/>
      <c r="H133" s="447"/>
    </row>
    <row r="134" spans="1:8" s="198" customFormat="1" ht="30" customHeight="1">
      <c r="A134" s="207"/>
      <c r="B134" s="207"/>
      <c r="D134" s="426"/>
      <c r="E134" s="427"/>
      <c r="F134" s="336"/>
      <c r="G134" s="336"/>
      <c r="H134" s="447"/>
    </row>
    <row r="135" spans="1:8" s="198" customFormat="1" ht="30" customHeight="1">
      <c r="A135" s="207"/>
      <c r="B135" s="207"/>
      <c r="D135" s="426"/>
      <c r="E135" s="427"/>
      <c r="F135" s="336"/>
      <c r="G135" s="336"/>
      <c r="H135" s="447"/>
    </row>
    <row r="136" spans="1:8" s="198" customFormat="1" ht="30" customHeight="1">
      <c r="A136" s="207"/>
      <c r="B136" s="207"/>
      <c r="D136" s="426"/>
      <c r="E136" s="427"/>
      <c r="F136" s="336"/>
      <c r="G136" s="336"/>
      <c r="H136" s="447"/>
    </row>
    <row r="137" spans="1:8" s="198" customFormat="1" ht="30" customHeight="1">
      <c r="A137" s="207"/>
      <c r="B137" s="207"/>
      <c r="D137" s="426"/>
      <c r="E137" s="427"/>
      <c r="F137" s="336"/>
      <c r="G137" s="336"/>
      <c r="H137" s="447"/>
    </row>
    <row r="138" spans="1:8" s="198" customFormat="1" ht="30" customHeight="1">
      <c r="A138" s="207"/>
      <c r="B138" s="207"/>
      <c r="D138" s="426"/>
      <c r="E138" s="427"/>
      <c r="F138" s="336"/>
      <c r="G138" s="336"/>
      <c r="H138" s="447"/>
    </row>
    <row r="139" spans="1:8" s="198" customFormat="1" ht="30" customHeight="1">
      <c r="A139" s="207"/>
      <c r="B139" s="207"/>
      <c r="D139" s="426"/>
      <c r="E139" s="427"/>
      <c r="F139" s="336"/>
      <c r="G139" s="336"/>
      <c r="H139" s="447"/>
    </row>
    <row r="140" spans="1:8" s="198" customFormat="1" ht="30" customHeight="1">
      <c r="A140" s="207"/>
      <c r="B140" s="207"/>
      <c r="D140" s="426"/>
      <c r="E140" s="427"/>
      <c r="F140" s="336"/>
      <c r="G140" s="336"/>
      <c r="H140" s="447"/>
    </row>
    <row r="141" spans="1:8" s="198" customFormat="1" ht="30" customHeight="1">
      <c r="A141" s="207"/>
      <c r="B141" s="207"/>
      <c r="D141" s="426"/>
      <c r="E141" s="427"/>
      <c r="F141" s="336"/>
      <c r="G141" s="336"/>
      <c r="H141" s="447"/>
    </row>
    <row r="142" spans="1:8" s="198" customFormat="1" ht="30" customHeight="1">
      <c r="A142" s="207"/>
      <c r="B142" s="207"/>
      <c r="D142" s="426"/>
      <c r="E142" s="427"/>
      <c r="F142" s="336"/>
      <c r="G142" s="336"/>
      <c r="H142" s="447"/>
    </row>
    <row r="143" spans="1:8" s="198" customFormat="1" ht="30" customHeight="1">
      <c r="A143" s="207"/>
      <c r="B143" s="207"/>
      <c r="D143" s="426"/>
      <c r="E143" s="427"/>
      <c r="F143" s="336"/>
      <c r="G143" s="336"/>
      <c r="H143" s="447"/>
    </row>
    <row r="144" spans="1:8" s="198" customFormat="1" ht="30" customHeight="1">
      <c r="A144" s="207"/>
      <c r="B144" s="207"/>
      <c r="D144" s="426"/>
      <c r="E144" s="427"/>
      <c r="F144" s="336"/>
      <c r="G144" s="336"/>
      <c r="H144" s="447"/>
    </row>
    <row r="145" spans="1:8" s="198" customFormat="1" ht="30" customHeight="1">
      <c r="A145" s="207"/>
      <c r="B145" s="207"/>
      <c r="D145" s="426"/>
      <c r="E145" s="427"/>
      <c r="F145" s="336"/>
      <c r="G145" s="336"/>
      <c r="H145" s="447"/>
    </row>
    <row r="146" spans="1:8" s="198" customFormat="1" ht="30" customHeight="1">
      <c r="A146" s="207"/>
      <c r="B146" s="207"/>
      <c r="D146" s="426"/>
      <c r="E146" s="427"/>
      <c r="F146" s="336"/>
      <c r="G146" s="336"/>
      <c r="H146" s="447"/>
    </row>
    <row r="147" spans="1:8" s="198" customFormat="1" ht="30" customHeight="1">
      <c r="A147" s="207"/>
      <c r="B147" s="207"/>
      <c r="D147" s="426"/>
      <c r="E147" s="427"/>
      <c r="F147" s="336"/>
      <c r="G147" s="336"/>
      <c r="H147" s="447"/>
    </row>
    <row r="148" spans="1:8" s="198" customFormat="1" ht="30" customHeight="1">
      <c r="A148" s="207"/>
      <c r="B148" s="207"/>
      <c r="D148" s="426"/>
      <c r="E148" s="427"/>
      <c r="F148" s="336"/>
      <c r="G148" s="336"/>
      <c r="H148" s="447"/>
    </row>
    <row r="149" spans="1:8" s="198" customFormat="1" ht="30" customHeight="1">
      <c r="A149" s="207"/>
      <c r="B149" s="207"/>
      <c r="D149" s="426"/>
      <c r="E149" s="427"/>
      <c r="F149" s="336"/>
      <c r="G149" s="336"/>
      <c r="H149" s="447"/>
    </row>
    <row r="150" spans="1:8" s="198" customFormat="1" ht="30" customHeight="1">
      <c r="A150" s="207"/>
      <c r="B150" s="207"/>
      <c r="D150" s="426"/>
      <c r="E150" s="427"/>
      <c r="F150" s="336"/>
      <c r="G150" s="336"/>
      <c r="H150" s="447"/>
    </row>
    <row r="151" ht="30" customHeight="1">
      <c r="A151" s="207"/>
    </row>
    <row r="152" ht="30" customHeight="1">
      <c r="A152" s="207"/>
    </row>
    <row r="153" ht="30" customHeight="1">
      <c r="A153" s="207"/>
    </row>
    <row r="154" ht="30" customHeight="1">
      <c r="A154" s="207"/>
    </row>
    <row r="155" ht="30" customHeight="1">
      <c r="A155" s="207"/>
    </row>
    <row r="156" ht="30" customHeight="1">
      <c r="A156" s="207"/>
    </row>
    <row r="157" ht="30" customHeight="1">
      <c r="A157" s="207"/>
    </row>
    <row r="158" ht="30" customHeight="1">
      <c r="A158" s="207"/>
    </row>
    <row r="159" ht="30" customHeight="1">
      <c r="A159" s="207"/>
    </row>
    <row r="160" ht="30" customHeight="1">
      <c r="A160" s="207"/>
    </row>
    <row r="161" ht="30" customHeight="1">
      <c r="A161" s="207"/>
    </row>
    <row r="162" ht="30" customHeight="1">
      <c r="A162" s="207"/>
    </row>
    <row r="163" ht="30" customHeight="1">
      <c r="A163" s="207"/>
    </row>
    <row r="164" ht="30" customHeight="1">
      <c r="A164" s="207"/>
    </row>
    <row r="165" ht="30" customHeight="1">
      <c r="A165" s="207"/>
    </row>
    <row r="166" ht="30" customHeight="1">
      <c r="A166" s="207"/>
    </row>
    <row r="167" ht="30" customHeight="1">
      <c r="A167" s="207"/>
    </row>
    <row r="168" ht="30" customHeight="1">
      <c r="A168" s="207"/>
    </row>
    <row r="169" ht="30" customHeight="1">
      <c r="A169" s="207"/>
    </row>
  </sheetData>
  <sheetProtection/>
  <mergeCells count="58">
    <mergeCell ref="V24:AB24"/>
    <mergeCell ref="A5:C5"/>
    <mergeCell ref="V5:AB5"/>
    <mergeCell ref="H5:I5"/>
    <mergeCell ref="H14:I14"/>
    <mergeCell ref="H15:I15"/>
    <mergeCell ref="H16:I16"/>
    <mergeCell ref="H17:I17"/>
    <mergeCell ref="H18:I18"/>
    <mergeCell ref="H19:I19"/>
    <mergeCell ref="C67:H67"/>
    <mergeCell ref="A2:F3"/>
    <mergeCell ref="D63:H63"/>
    <mergeCell ref="C65:H65"/>
    <mergeCell ref="H7:I7"/>
    <mergeCell ref="H8:I8"/>
    <mergeCell ref="H9:I9"/>
    <mergeCell ref="H10:I10"/>
    <mergeCell ref="H11:I11"/>
    <mergeCell ref="H12:I12"/>
    <mergeCell ref="H20:I20"/>
    <mergeCell ref="H21:I21"/>
    <mergeCell ref="H22:I22"/>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9:I39"/>
    <mergeCell ref="H40:I40"/>
    <mergeCell ref="H41:I41"/>
    <mergeCell ref="H42:I42"/>
    <mergeCell ref="H43:I43"/>
    <mergeCell ref="H44:I44"/>
    <mergeCell ref="H45:I45"/>
    <mergeCell ref="H47:I47"/>
    <mergeCell ref="H48:I48"/>
    <mergeCell ref="H49:I49"/>
    <mergeCell ref="H50:I50"/>
    <mergeCell ref="H51:I51"/>
    <mergeCell ref="H52:I52"/>
    <mergeCell ref="H53:I53"/>
    <mergeCell ref="H54:I54"/>
    <mergeCell ref="H59:I59"/>
    <mergeCell ref="H60:I60"/>
    <mergeCell ref="H55:I55"/>
    <mergeCell ref="H56:I56"/>
    <mergeCell ref="H57:I57"/>
    <mergeCell ref="H58:I58"/>
  </mergeCells>
  <dataValidations count="14">
    <dataValidation type="list" allowBlank="1" showInputMessage="1" showErrorMessage="1" sqref="E45">
      <formula1>$AO$25:$AO$29</formula1>
    </dataValidation>
    <dataValidation type="list" allowBlank="1" showInputMessage="1" showErrorMessage="1" sqref="E34">
      <formula1>$AD$25:$AD$29</formula1>
    </dataValidation>
    <dataValidation type="list" allowBlank="1" showInputMessage="1" showErrorMessage="1" sqref="E21 E47:E60 E43:E44 E39:E41 E35 E33 E31 E24:E28 E7:E10 E18:E19 E14 E16">
      <formula1>$V$25:$V$27</formula1>
    </dataValidation>
    <dataValidation type="list" allowBlank="1" showInputMessage="1" showErrorMessage="1" sqref="E42">
      <formula1>$AN$25:$AN$29</formula1>
    </dataValidation>
    <dataValidation type="list" allowBlank="1" showInputMessage="1" showErrorMessage="1" sqref="E29:E30">
      <formula1>$W$25:$W$28</formula1>
    </dataValidation>
    <dataValidation type="list" allowBlank="1" showInputMessage="1" showErrorMessage="1" sqref="E32">
      <formula1>$AC$25:$AC$29</formula1>
    </dataValidation>
    <dataValidation type="list" allowBlank="1" showInputMessage="1" showErrorMessage="1" sqref="E37">
      <formula1>$AF$25:$AF$31</formula1>
    </dataValidation>
    <dataValidation type="list" allowBlank="1" showInputMessage="1" showErrorMessage="1" sqref="E22">
      <formula1>$Y$26:$Y$29</formula1>
    </dataValidation>
    <dataValidation type="list" allowBlank="1" showInputMessage="1" showErrorMessage="1" sqref="E17">
      <formula1>$AH$25:$AH$28</formula1>
    </dataValidation>
    <dataValidation type="list" allowBlank="1" showInputMessage="1" showErrorMessage="1" sqref="E15">
      <formula1>$AP$25:$AP$28</formula1>
    </dataValidation>
    <dataValidation type="list" allowBlank="1" showInputMessage="1" showErrorMessage="1" sqref="E20">
      <formula1>$AK$25:$AK$31</formula1>
    </dataValidation>
    <dataValidation type="list" allowBlank="1" showInputMessage="1" showErrorMessage="1" sqref="E11">
      <formula1>$AA$25:$AA$28</formula1>
    </dataValidation>
    <dataValidation type="list" allowBlank="1" showInputMessage="1" showErrorMessage="1" sqref="E12">
      <formula1>$Z$25:$Z$30</formula1>
    </dataValidation>
    <dataValidation type="list" allowBlank="1" showInputMessage="1" showErrorMessage="1" sqref="E36">
      <formula1>$X$25:$X$29</formula1>
    </dataValidation>
  </dataValidations>
  <hyperlinks>
    <hyperlink ref="D24" location="Help!C49" display="Help"/>
    <hyperlink ref="D14" location="Help!C17" display="Help"/>
    <hyperlink ref="D22" location="Help!C44" display="Help"/>
    <hyperlink ref="D21" location="Help!C43" display="Help"/>
    <hyperlink ref="D18" location="Help!C31" display="Help"/>
    <hyperlink ref="D20" location="Help!C37" display="Help"/>
    <hyperlink ref="D19" location="Help!C35" display="Help"/>
    <hyperlink ref="D15:D17" location="'Criteria Details'!C5" display="Info"/>
    <hyperlink ref="D15" location="Help!C19" display="Help"/>
    <hyperlink ref="D16" location="Help!C23" display="Help"/>
    <hyperlink ref="D17" location="Help!C27" display="Help"/>
    <hyperlink ref="D25" location="Help!C54" display="Help"/>
    <hyperlink ref="D26" location="Help!C62" display="Help"/>
    <hyperlink ref="D27" location="Help!C67" display="Help"/>
    <hyperlink ref="D28" location="Help!C69" display="Help"/>
    <hyperlink ref="D29" location="Help!C72" display="Help"/>
    <hyperlink ref="D30" location="Help!C75" display="Help"/>
    <hyperlink ref="D31" location="Help!C76" display="Help"/>
    <hyperlink ref="D32" location="Help!C77" display="Help"/>
    <hyperlink ref="D33" location="Help!C82" display="Help"/>
    <hyperlink ref="D34" location="Help!C84" display="Help"/>
    <hyperlink ref="D35" location="Help!C87" display="Help"/>
    <hyperlink ref="D36" location="Help!C92" display="Help"/>
    <hyperlink ref="D37" location="Help!C95" display="Help"/>
    <hyperlink ref="D39" location="Help!C98" display="Help"/>
    <hyperlink ref="D40" location="Help!C99" display="Help"/>
    <hyperlink ref="D41" location="Help!C101" display="Help"/>
    <hyperlink ref="D42" location="Help!C103" display="Help"/>
    <hyperlink ref="D43" location="Help!C108" display="Help"/>
    <hyperlink ref="D44" location="Help!C112" display="Help"/>
    <hyperlink ref="D45" location="Help!C115" display="Help"/>
    <hyperlink ref="D47" location="Help!C119" display="Help"/>
    <hyperlink ref="D48" location="Help!C123" display="Help"/>
    <hyperlink ref="D49" location="Help!C126" display="Help"/>
    <hyperlink ref="D50" location="Help!C128" display="Help"/>
    <hyperlink ref="D51" location="Help!C130" display="Help"/>
    <hyperlink ref="D52" location="Help!C132" display="Help"/>
    <hyperlink ref="D54" location="Help!C134" display="Help"/>
    <hyperlink ref="D56" location="Help!C142" display="Help"/>
    <hyperlink ref="D57" location="Help!C143" display="Help"/>
    <hyperlink ref="D58" location="Help!C144" display="Help"/>
    <hyperlink ref="D59" location="Help!C146" display="Help"/>
    <hyperlink ref="D60" location="Help!C149" display="Help"/>
    <hyperlink ref="D53" location="Help!C133" display="Help"/>
    <hyperlink ref="D7" location="Help!C5" display="Help"/>
    <hyperlink ref="D11" location="Help!C10" display="Help"/>
    <hyperlink ref="D12" location="Help!C13" display="Help"/>
    <hyperlink ref="D9" location="Help!C7" display="Help"/>
    <hyperlink ref="D10" location="Help!C9" display="Help"/>
    <hyperlink ref="D8" location="Help!C6" display="Help"/>
    <hyperlink ref="D55" location="Help!C139" display="Help"/>
    <hyperlink ref="F68" location="Help!A1" display="Help!A1"/>
  </hyperlinks>
  <printOptions/>
  <pageMargins left="0.35" right="0.35" top="0.35" bottom="0.35" header="0.1" footer="0.1"/>
  <pageSetup fitToHeight="6" fitToWidth="1" horizontalDpi="600" verticalDpi="600" orientation="landscape" scale="89" r:id="rId1"/>
  <ignoredErrors>
    <ignoredError sqref="F20 F34 F32 F42" formula="1"/>
  </ignoredErrors>
</worksheet>
</file>

<file path=xl/worksheets/sheet5.xml><?xml version="1.0" encoding="utf-8"?>
<worksheet xmlns="http://schemas.openxmlformats.org/spreadsheetml/2006/main" xmlns:r="http://schemas.openxmlformats.org/officeDocument/2006/relationships">
  <dimension ref="C1:BS3"/>
  <sheetViews>
    <sheetView zoomScalePageLayoutView="0" workbookViewId="0" topLeftCell="A1">
      <selection activeCell="D13" sqref="D13"/>
    </sheetView>
  </sheetViews>
  <sheetFormatPr defaultColWidth="8.8515625" defaultRowHeight="12.75"/>
  <cols>
    <col min="1" max="1" width="3.421875" style="0" customWidth="1"/>
    <col min="2" max="2" width="3.7109375" style="0" customWidth="1"/>
    <col min="3" max="3" width="18.28125" style="0" customWidth="1"/>
    <col min="4" max="4" width="15.00390625" style="0" customWidth="1"/>
    <col min="5" max="8" width="11.00390625" style="0" customWidth="1"/>
    <col min="9" max="9" width="11.57421875" style="0" customWidth="1"/>
    <col min="10" max="10" width="12.421875" style="0" customWidth="1"/>
    <col min="11" max="11" width="14.28125" style="0" customWidth="1"/>
    <col min="12" max="12" width="14.8515625" style="0" customWidth="1"/>
    <col min="13" max="13" width="15.00390625" style="0" customWidth="1"/>
    <col min="14" max="14" width="17.140625" style="0" customWidth="1"/>
    <col min="15" max="15" width="13.421875" style="0" customWidth="1"/>
    <col min="16" max="17" width="14.28125" style="0" customWidth="1"/>
    <col min="18" max="23" width="14.28125" style="596" customWidth="1"/>
    <col min="24" max="25" width="14.28125" style="0" customWidth="1"/>
    <col min="26" max="26" width="17.7109375" style="0" customWidth="1"/>
    <col min="27" max="29" width="14.28125" style="0" customWidth="1"/>
    <col min="30" max="30" width="18.7109375" style="0" customWidth="1"/>
    <col min="31" max="31" width="17.57421875" style="0" customWidth="1"/>
    <col min="32" max="32" width="15.8515625" style="0" customWidth="1"/>
    <col min="33" max="40" width="14.28125" style="0" customWidth="1"/>
    <col min="41" max="41" width="16.140625" style="0" customWidth="1"/>
    <col min="42" max="46" width="17.28125" style="0" customWidth="1"/>
    <col min="47" max="47" width="14.28125" style="0" customWidth="1"/>
    <col min="48" max="48" width="17.00390625" style="0" customWidth="1"/>
    <col min="49" max="49" width="15.7109375" style="0" customWidth="1"/>
    <col min="50" max="51" width="14.28125" style="0" customWidth="1"/>
    <col min="52" max="52" width="13.421875" style="0" customWidth="1"/>
    <col min="53" max="53" width="16.140625" style="0" customWidth="1"/>
    <col min="54" max="54" width="15.28125" style="0" customWidth="1"/>
    <col min="55" max="55" width="15.7109375" style="0" customWidth="1"/>
    <col min="56" max="56" width="14.421875" style="0" customWidth="1"/>
    <col min="57" max="57" width="15.140625" style="0" customWidth="1"/>
    <col min="58" max="58" width="14.421875" style="0" customWidth="1"/>
    <col min="59" max="59" width="13.8515625" style="0" customWidth="1"/>
    <col min="60" max="60" width="16.57421875" style="0" customWidth="1"/>
    <col min="61" max="62" width="13.8515625" style="0" customWidth="1"/>
    <col min="63" max="63" width="20.7109375" style="0" customWidth="1"/>
    <col min="64" max="71" width="13.8515625" style="0" customWidth="1"/>
  </cols>
  <sheetData>
    <row r="1" spans="18:71" s="596" customFormat="1" ht="12.75">
      <c r="R1" s="596" t="s">
        <v>362</v>
      </c>
      <c r="S1" s="596" t="s">
        <v>363</v>
      </c>
      <c r="T1" s="596" t="s">
        <v>364</v>
      </c>
      <c r="U1" s="596" t="s">
        <v>365</v>
      </c>
      <c r="V1" s="596" t="s">
        <v>366</v>
      </c>
      <c r="W1" s="596" t="s">
        <v>367</v>
      </c>
      <c r="X1" s="596" t="s">
        <v>342</v>
      </c>
      <c r="Y1" s="596" t="s">
        <v>343</v>
      </c>
      <c r="Z1" s="596" t="s">
        <v>344</v>
      </c>
      <c r="AA1" s="596" t="s">
        <v>345</v>
      </c>
      <c r="AB1" s="596" t="s">
        <v>346</v>
      </c>
      <c r="AC1" s="596" t="s">
        <v>347</v>
      </c>
      <c r="AD1" s="596" t="s">
        <v>348</v>
      </c>
      <c r="AE1" s="596" t="s">
        <v>349</v>
      </c>
      <c r="AF1" s="596" t="s">
        <v>8</v>
      </c>
      <c r="AG1" s="596" t="s">
        <v>229</v>
      </c>
      <c r="AH1" s="596" t="s">
        <v>230</v>
      </c>
      <c r="AI1" s="596" t="s">
        <v>231</v>
      </c>
      <c r="AJ1" s="596" t="s">
        <v>331</v>
      </c>
      <c r="AK1" s="596" t="s">
        <v>332</v>
      </c>
      <c r="AL1" s="596" t="s">
        <v>333</v>
      </c>
      <c r="AM1" s="596" t="s">
        <v>334</v>
      </c>
      <c r="AN1" s="596" t="s">
        <v>335</v>
      </c>
      <c r="AO1" s="596" t="s">
        <v>336</v>
      </c>
      <c r="AP1" s="596" t="s">
        <v>337</v>
      </c>
      <c r="AQ1" s="596" t="s">
        <v>338</v>
      </c>
      <c r="AR1" s="596" t="s">
        <v>339</v>
      </c>
      <c r="AS1" s="596" t="s">
        <v>340</v>
      </c>
      <c r="AT1" s="596" t="s">
        <v>341</v>
      </c>
      <c r="AU1" s="596" t="s">
        <v>350</v>
      </c>
      <c r="AV1" s="596" t="s">
        <v>351</v>
      </c>
      <c r="AW1" s="596" t="s">
        <v>352</v>
      </c>
      <c r="AX1" s="596" t="s">
        <v>371</v>
      </c>
      <c r="AY1" s="596" t="s">
        <v>410</v>
      </c>
      <c r="AZ1" s="596" t="s">
        <v>224</v>
      </c>
      <c r="BA1" s="596" t="s">
        <v>572</v>
      </c>
      <c r="BB1" s="596" t="s">
        <v>353</v>
      </c>
      <c r="BC1" s="596" t="s">
        <v>354</v>
      </c>
      <c r="BD1" s="596" t="s">
        <v>355</v>
      </c>
      <c r="BE1" s="596" t="s">
        <v>356</v>
      </c>
      <c r="BF1" s="596" t="s">
        <v>357</v>
      </c>
      <c r="BG1" s="596" t="s">
        <v>358</v>
      </c>
      <c r="BH1" s="596" t="s">
        <v>359</v>
      </c>
      <c r="BI1" s="596" t="s">
        <v>360</v>
      </c>
      <c r="BJ1" s="596" t="s">
        <v>361</v>
      </c>
      <c r="BK1" s="596" t="s">
        <v>220</v>
      </c>
      <c r="BL1" s="596" t="s">
        <v>239</v>
      </c>
      <c r="BM1" s="596" t="s">
        <v>606</v>
      </c>
      <c r="BN1" s="596" t="s">
        <v>607</v>
      </c>
      <c r="BO1" s="596" t="s">
        <v>469</v>
      </c>
      <c r="BS1" s="596">
        <v>43</v>
      </c>
    </row>
    <row r="2" spans="3:67" s="604" customFormat="1" ht="85.5" customHeight="1">
      <c r="C2" s="424" t="s">
        <v>421</v>
      </c>
      <c r="D2" s="424" t="s">
        <v>416</v>
      </c>
      <c r="E2" s="424" t="s">
        <v>528</v>
      </c>
      <c r="F2" s="424" t="s">
        <v>315</v>
      </c>
      <c r="G2" s="424" t="s">
        <v>529</v>
      </c>
      <c r="H2" s="424" t="s">
        <v>314</v>
      </c>
      <c r="I2" s="424" t="s">
        <v>303</v>
      </c>
      <c r="J2" s="424" t="s">
        <v>318</v>
      </c>
      <c r="K2" s="424" t="s">
        <v>530</v>
      </c>
      <c r="L2" s="424" t="s">
        <v>420</v>
      </c>
      <c r="M2" s="424" t="s">
        <v>417</v>
      </c>
      <c r="N2" s="424" t="s">
        <v>457</v>
      </c>
      <c r="O2" s="424" t="s">
        <v>458</v>
      </c>
      <c r="P2" s="594" t="s">
        <v>312</v>
      </c>
      <c r="Q2" s="594" t="s">
        <v>313</v>
      </c>
      <c r="R2" s="595" t="s">
        <v>588</v>
      </c>
      <c r="S2" s="595" t="s">
        <v>587</v>
      </c>
      <c r="T2" s="595" t="s">
        <v>266</v>
      </c>
      <c r="U2" s="595" t="s">
        <v>267</v>
      </c>
      <c r="V2" s="595" t="s">
        <v>586</v>
      </c>
      <c r="W2" s="595" t="s">
        <v>268</v>
      </c>
      <c r="X2" s="598" t="s">
        <v>270</v>
      </c>
      <c r="Y2" s="598" t="s">
        <v>269</v>
      </c>
      <c r="Z2" s="600" t="s">
        <v>271</v>
      </c>
      <c r="AA2" s="600" t="s">
        <v>272</v>
      </c>
      <c r="AB2" s="600" t="s">
        <v>273</v>
      </c>
      <c r="AC2" s="600" t="s">
        <v>274</v>
      </c>
      <c r="AD2" s="598" t="s">
        <v>275</v>
      </c>
      <c r="AE2" s="598" t="s">
        <v>276</v>
      </c>
      <c r="AF2" s="598" t="s">
        <v>579</v>
      </c>
      <c r="AG2" s="599" t="s">
        <v>575</v>
      </c>
      <c r="AH2" s="599" t="s">
        <v>576</v>
      </c>
      <c r="AI2" s="599" t="s">
        <v>577</v>
      </c>
      <c r="AJ2" s="599" t="s">
        <v>277</v>
      </c>
      <c r="AK2" s="599" t="s">
        <v>279</v>
      </c>
      <c r="AL2" s="599" t="s">
        <v>280</v>
      </c>
      <c r="AM2" s="599" t="s">
        <v>281</v>
      </c>
      <c r="AN2" s="599" t="s">
        <v>310</v>
      </c>
      <c r="AO2" s="599" t="s">
        <v>282</v>
      </c>
      <c r="AP2" s="599" t="s">
        <v>278</v>
      </c>
      <c r="AQ2" s="599" t="s">
        <v>283</v>
      </c>
      <c r="AR2" s="599" t="s">
        <v>578</v>
      </c>
      <c r="AS2" s="599" t="s">
        <v>284</v>
      </c>
      <c r="AT2" s="599" t="s">
        <v>311</v>
      </c>
      <c r="AU2" s="601" t="s">
        <v>285</v>
      </c>
      <c r="AV2" s="601" t="s">
        <v>255</v>
      </c>
      <c r="AW2" s="602" t="s">
        <v>286</v>
      </c>
      <c r="AX2" s="602" t="s">
        <v>287</v>
      </c>
      <c r="AY2" s="602" t="s">
        <v>288</v>
      </c>
      <c r="AZ2" s="601" t="s">
        <v>289</v>
      </c>
      <c r="BA2" s="601" t="s">
        <v>580</v>
      </c>
      <c r="BB2" s="603" t="s">
        <v>290</v>
      </c>
      <c r="BC2" s="603" t="s">
        <v>291</v>
      </c>
      <c r="BD2" s="603" t="s">
        <v>292</v>
      </c>
      <c r="BE2" s="603" t="s">
        <v>581</v>
      </c>
      <c r="BF2" s="603" t="s">
        <v>583</v>
      </c>
      <c r="BG2" s="603" t="s">
        <v>582</v>
      </c>
      <c r="BH2" s="603" t="s">
        <v>584</v>
      </c>
      <c r="BI2" s="603" t="s">
        <v>254</v>
      </c>
      <c r="BJ2" s="603" t="s">
        <v>293</v>
      </c>
      <c r="BK2" s="603" t="s">
        <v>294</v>
      </c>
      <c r="BL2" s="603" t="s">
        <v>585</v>
      </c>
      <c r="BM2" s="603" t="s">
        <v>295</v>
      </c>
      <c r="BN2" s="603" t="s">
        <v>296</v>
      </c>
      <c r="BO2" s="603" t="s">
        <v>297</v>
      </c>
    </row>
    <row r="3" spans="3:67" s="1" customFormat="1" ht="51">
      <c r="C3" s="1" t="str">
        <f>'Company Info'!C4</f>
        <v>[For DOE Office Use]</v>
      </c>
      <c r="D3" s="1" t="str">
        <f>'Company Info'!C5</f>
        <v>Type here</v>
      </c>
      <c r="E3" s="1" t="e">
        <f>'Company Info'!#REF!</f>
        <v>#REF!</v>
      </c>
      <c r="F3" s="1" t="e">
        <f>'Company Info'!#REF!</f>
        <v>#REF!</v>
      </c>
      <c r="G3" s="1" t="e">
        <f>'Company Info'!#REF!</f>
        <v>#REF!</v>
      </c>
      <c r="H3" s="1" t="str">
        <f>'Company Info'!C6</f>
        <v>Type here</v>
      </c>
      <c r="I3" s="1" t="str">
        <f>'Company Info'!C7</f>
        <v>Type here</v>
      </c>
      <c r="J3" s="1" t="str">
        <f>'Company Info'!C8</f>
        <v>Type here</v>
      </c>
      <c r="K3" s="1" t="str">
        <f>'Company Info'!C9</f>
        <v>Click here. Then click the arrow on the right.</v>
      </c>
      <c r="L3" s="1" t="str">
        <f>'Company Info'!C10</f>
        <v>Click here. Then click the arrow on the right.</v>
      </c>
      <c r="M3" s="1" t="str">
        <f>'Company Info'!C11</f>
        <v>Click here. Then click the arrow on the right.</v>
      </c>
      <c r="N3" s="1" t="str">
        <f>'Company Info'!C12</f>
        <v>Type here</v>
      </c>
      <c r="O3" s="1" t="str">
        <f>'Company Info'!C13</f>
        <v>Click here. Then click the arrow on the right.</v>
      </c>
      <c r="P3" s="1">
        <f>Scorecard!H2</f>
        <v>0</v>
      </c>
      <c r="Q3" s="1">
        <f>Scorecard!H3</f>
      </c>
      <c r="R3" s="597" t="str">
        <f>Scorecard!E7</f>
        <v>Click here.
Then click arrow on right.</v>
      </c>
      <c r="S3" s="597" t="str">
        <f>Scorecard!E8</f>
        <v>Click here.
Then click arrow on right.</v>
      </c>
      <c r="T3" s="597" t="str">
        <f>Scorecard!E9</f>
        <v>Click here.
Then click arrow on right.</v>
      </c>
      <c r="U3" s="597" t="str">
        <f>Scorecard!E10</f>
        <v>Click here.
Then click arrow on right.</v>
      </c>
      <c r="V3" s="597" t="str">
        <f>Scorecard!E11</f>
        <v>Click here.
Then click arrow on right.</v>
      </c>
      <c r="W3" s="597" t="str">
        <f>Scorecard!E12</f>
        <v>Click here.
Then click arrow on right.</v>
      </c>
      <c r="X3" s="597" t="str">
        <f>Scorecard!E14</f>
        <v>Click here.
Then click arrow on right.</v>
      </c>
      <c r="Y3" s="597" t="str">
        <f>Scorecard!E15</f>
        <v>Click here.
Then click arrow on right.</v>
      </c>
      <c r="Z3" s="597" t="str">
        <f>Scorecard!E16</f>
        <v>Click here.
Then click arrow on right.</v>
      </c>
      <c r="AA3" s="597" t="str">
        <f>Scorecard!E17</f>
        <v>Click here.
Then click arrow on right.</v>
      </c>
      <c r="AB3" s="597" t="str">
        <f>Scorecard!E18</f>
        <v>Click here.
Then click arrow on right.</v>
      </c>
      <c r="AC3" s="597" t="str">
        <f>Scorecard!E19</f>
        <v>Click here.
Then click arrow on right.</v>
      </c>
      <c r="AD3" s="597" t="str">
        <f>Scorecard!E20</f>
        <v>Click here.
Then click arrow on right.</v>
      </c>
      <c r="AE3" s="597" t="str">
        <f>Scorecard!E21</f>
        <v>Click here.
Then click arrow on right.</v>
      </c>
      <c r="AF3" s="597" t="str">
        <f>Scorecard!E22</f>
        <v>Click here.
Then click arrow on right.</v>
      </c>
      <c r="AG3" s="597" t="str">
        <f>Scorecard!E24</f>
        <v>Click here.
Then click arrow on right.</v>
      </c>
      <c r="AH3" s="597" t="str">
        <f>Scorecard!E25</f>
        <v>Click here.
Then click arrow on right.</v>
      </c>
      <c r="AI3" s="597" t="str">
        <f>Scorecard!E26</f>
        <v>Click here.
Then click arrow on right.</v>
      </c>
      <c r="AJ3" s="597" t="str">
        <f>Scorecard!E27</f>
        <v>Click here.
Then click arrow on right.</v>
      </c>
      <c r="AK3" s="597" t="str">
        <f>Scorecard!E28</f>
        <v>Click here.
Then click arrow on right.</v>
      </c>
      <c r="AL3" s="597" t="str">
        <f>Scorecard!E29</f>
        <v>Click here.
Then click arrow on right.</v>
      </c>
      <c r="AM3" s="597" t="str">
        <f>Scorecard!E30</f>
        <v>Click here.
Then click arrow on right.</v>
      </c>
      <c r="AN3" s="597" t="str">
        <f>Scorecard!E31</f>
        <v>Click here.
Then click arrow on right.</v>
      </c>
      <c r="AO3" s="597" t="str">
        <f>Scorecard!E32</f>
        <v>Click here.
Then click arrow on right.</v>
      </c>
      <c r="AP3" s="597" t="str">
        <f>Scorecard!E33</f>
        <v>Click here.
Then click arrow on right.</v>
      </c>
      <c r="AQ3" s="597" t="str">
        <f>Scorecard!E34</f>
        <v>Click here.
Then click arrow on right.</v>
      </c>
      <c r="AR3" s="597" t="str">
        <f>Scorecard!E35</f>
        <v>Click here.
Then click arrow on right.</v>
      </c>
      <c r="AS3" s="597" t="str">
        <f>Scorecard!E36</f>
        <v>Click here.
Then click arrow on right.</v>
      </c>
      <c r="AT3" s="597" t="str">
        <f>Scorecard!E37</f>
        <v>Click here.
Then click arrow on right.</v>
      </c>
      <c r="AU3" s="597" t="str">
        <f>Scorecard!E39</f>
        <v>Click here.
Then click arrow on right.</v>
      </c>
      <c r="AV3" s="597" t="str">
        <f>Scorecard!E40</f>
        <v>Click here.
Then click arrow on right.</v>
      </c>
      <c r="AW3" s="597" t="str">
        <f>Scorecard!E41</f>
        <v>Click here.
Then click arrow on right.</v>
      </c>
      <c r="AX3" s="597" t="str">
        <f>Scorecard!E42</f>
        <v>Click here.
Then click arrow on right.</v>
      </c>
      <c r="AY3" s="597" t="str">
        <f>Scorecard!E43</f>
        <v>Click here.
Then click arrow on right.</v>
      </c>
      <c r="AZ3" s="597" t="str">
        <f>Scorecard!E44</f>
        <v>Click here.
Then click arrow on right.</v>
      </c>
      <c r="BA3" s="597" t="str">
        <f>Scorecard!E45</f>
        <v>Click Here.
Then click arrow on right.</v>
      </c>
      <c r="BB3" s="597" t="str">
        <f>Scorecard!E47</f>
        <v>Click here.
Then click arrow on right.</v>
      </c>
      <c r="BC3" s="597" t="str">
        <f>Scorecard!E48</f>
        <v>Click here.
Then click arrow on right.</v>
      </c>
      <c r="BD3" s="597" t="str">
        <f>Scorecard!E49</f>
        <v>Click here.
Then click arrow on right.</v>
      </c>
      <c r="BE3" s="597" t="str">
        <f>Scorecard!E50</f>
        <v>Click here.
Then click arrow on right.</v>
      </c>
      <c r="BF3" s="597" t="str">
        <f>Scorecard!E51</f>
        <v>Click here.
Then click arrow on right.</v>
      </c>
      <c r="BG3" s="597" t="str">
        <f>Scorecard!E52</f>
        <v>Click here.
Then click arrow on right.</v>
      </c>
      <c r="BH3" s="597" t="str">
        <f>Scorecard!E53</f>
        <v>Click here.
Then click arrow on right.</v>
      </c>
      <c r="BI3" s="597" t="str">
        <f>Scorecard!E54</f>
        <v>Click here.
Then click arrow on right.</v>
      </c>
      <c r="BJ3" s="597" t="str">
        <f>Scorecard!E55</f>
        <v>Click here.
Then click arrow on right.</v>
      </c>
      <c r="BK3" s="597" t="str">
        <f>Scorecard!E56</f>
        <v>Click here.
Then click arrow on right.</v>
      </c>
      <c r="BL3" s="597" t="str">
        <f>Scorecard!E57</f>
        <v>Click here.
Then click arrow on right.</v>
      </c>
      <c r="BM3" s="597" t="str">
        <f>Scorecard!E58</f>
        <v>Click here.
Then click arrow on right.</v>
      </c>
      <c r="BN3" s="597" t="str">
        <f>Scorecard!E59</f>
        <v>Click here.
Then click arrow on right.</v>
      </c>
      <c r="BO3" s="597" t="str">
        <f>Scorecard!E60</f>
        <v>Click here.
Then click arrow on right.</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V198"/>
  <sheetViews>
    <sheetView showGridLines="0" zoomScalePageLayoutView="0" workbookViewId="0" topLeftCell="B1">
      <pane ySplit="3" topLeftCell="BM4" activePane="bottomLeft" state="frozen"/>
      <selection pane="topLeft" activeCell="B23" sqref="B23"/>
      <selection pane="bottomLeft" activeCell="E185" sqref="E185"/>
    </sheetView>
  </sheetViews>
  <sheetFormatPr defaultColWidth="9.140625" defaultRowHeight="12.75"/>
  <cols>
    <col min="1" max="1" width="4.421875" style="187" hidden="1" customWidth="1"/>
    <col min="2" max="2" width="4.57421875" style="187" customWidth="1"/>
    <col min="3" max="3" width="26.57421875" style="187" customWidth="1"/>
    <col min="4" max="4" width="83.8515625" style="689" customWidth="1"/>
    <col min="5" max="5" width="72.28125" style="690" customWidth="1"/>
    <col min="6" max="54" width="45.421875" style="685" customWidth="1"/>
    <col min="55" max="82" width="9.140625" style="643" customWidth="1"/>
    <col min="83" max="160" width="9.140625" style="187" customWidth="1"/>
    <col min="161" max="163" width="45.421875" style="685" customWidth="1"/>
    <col min="164" max="253" width="9.140625" style="187" customWidth="1"/>
    <col min="254" max="16384" width="45.421875" style="685" customWidth="1"/>
  </cols>
  <sheetData>
    <row r="1" spans="1:5" s="678" customFormat="1" ht="17.25" customHeight="1">
      <c r="A1" s="677"/>
      <c r="B1" s="909" t="s">
        <v>717</v>
      </c>
      <c r="C1" s="909"/>
      <c r="D1" s="909"/>
      <c r="E1" s="757"/>
    </row>
    <row r="2" spans="1:5" s="678" customFormat="1" ht="15.75" customHeight="1">
      <c r="A2" s="679"/>
      <c r="B2" s="680"/>
      <c r="C2" s="680"/>
      <c r="D2" s="680"/>
      <c r="E2" s="680"/>
    </row>
    <row r="3" spans="1:256" s="692" customFormat="1" ht="18" customHeight="1" thickBot="1">
      <c r="A3" s="691"/>
      <c r="B3" s="758" t="s">
        <v>554</v>
      </c>
      <c r="C3" s="759"/>
      <c r="D3" s="760" t="s">
        <v>718</v>
      </c>
      <c r="E3" s="761" t="s">
        <v>719</v>
      </c>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5"/>
      <c r="CC3" s="635"/>
      <c r="CD3" s="635"/>
      <c r="CE3" s="635"/>
      <c r="CF3" s="635"/>
      <c r="CG3" s="635"/>
      <c r="CH3" s="635"/>
      <c r="CI3" s="635"/>
      <c r="CJ3" s="635"/>
      <c r="CK3" s="635"/>
      <c r="FE3" s="635"/>
      <c r="FF3" s="635"/>
      <c r="FG3" s="635"/>
      <c r="IT3" s="635"/>
      <c r="IU3" s="635"/>
      <c r="IV3" s="635"/>
    </row>
    <row r="4" spans="1:2" s="832" customFormat="1" ht="18" customHeight="1">
      <c r="A4" s="831"/>
      <c r="B4" s="832" t="s">
        <v>631</v>
      </c>
    </row>
    <row r="5" spans="1:256" s="834" customFormat="1" ht="327.75" customHeight="1">
      <c r="A5" s="833"/>
      <c r="B5" s="834" t="s">
        <v>362</v>
      </c>
      <c r="C5" s="835" t="str">
        <f>'[3]Scorecard'!C6</f>
        <v>Create a "Green Team," which is responsible for making office "greening" fun and managing environmental initiatives. The team would meet at least quarterly.</v>
      </c>
      <c r="D5" s="835" t="s">
        <v>161</v>
      </c>
      <c r="E5" s="836" t="s">
        <v>298</v>
      </c>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837"/>
      <c r="AK5" s="837"/>
      <c r="AL5" s="837"/>
      <c r="AM5" s="837"/>
      <c r="AN5" s="837"/>
      <c r="AO5" s="837"/>
      <c r="AP5" s="837"/>
      <c r="AQ5" s="837"/>
      <c r="AR5" s="837"/>
      <c r="AS5" s="837"/>
      <c r="AT5" s="837"/>
      <c r="AU5" s="837"/>
      <c r="AV5" s="837"/>
      <c r="AW5" s="837"/>
      <c r="AX5" s="837"/>
      <c r="AY5" s="837"/>
      <c r="AZ5" s="837"/>
      <c r="BA5" s="837"/>
      <c r="BB5" s="837"/>
      <c r="BC5" s="838"/>
      <c r="BD5" s="838"/>
      <c r="BE5" s="838"/>
      <c r="BF5" s="838"/>
      <c r="BG5" s="838"/>
      <c r="BH5" s="838"/>
      <c r="BI5" s="838"/>
      <c r="BJ5" s="838"/>
      <c r="BK5" s="838"/>
      <c r="BL5" s="838"/>
      <c r="BM5" s="838"/>
      <c r="BN5" s="838"/>
      <c r="BO5" s="838"/>
      <c r="BP5" s="838"/>
      <c r="BQ5" s="838"/>
      <c r="BR5" s="838"/>
      <c r="BS5" s="838"/>
      <c r="BT5" s="838"/>
      <c r="BU5" s="838"/>
      <c r="BV5" s="838"/>
      <c r="BW5" s="838"/>
      <c r="BX5" s="838"/>
      <c r="BY5" s="838"/>
      <c r="BZ5" s="838"/>
      <c r="CA5" s="838"/>
      <c r="CB5" s="838"/>
      <c r="CC5" s="838"/>
      <c r="CD5" s="838"/>
      <c r="CE5" s="839"/>
      <c r="FE5" s="837"/>
      <c r="FF5" s="837"/>
      <c r="FG5" s="837"/>
      <c r="IT5" s="837"/>
      <c r="IU5" s="837"/>
      <c r="IV5" s="837"/>
    </row>
    <row r="6" spans="1:256" s="841" customFormat="1" ht="96" customHeight="1">
      <c r="A6" s="840"/>
      <c r="B6" s="841" t="s">
        <v>363</v>
      </c>
      <c r="C6" s="842" t="str">
        <f>'[3]Scorecard'!C7</f>
        <v>Have 5% of your staff attend a training session hosted or sponsored by the DOE's Center for Green Technology, or host an in-office educational session yourself for your employees.</v>
      </c>
      <c r="D6" s="842" t="s">
        <v>264</v>
      </c>
      <c r="E6" s="836" t="s">
        <v>82</v>
      </c>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7"/>
      <c r="AY6" s="837"/>
      <c r="AZ6" s="837"/>
      <c r="BA6" s="837"/>
      <c r="BB6" s="837"/>
      <c r="BC6" s="838"/>
      <c r="BD6" s="838"/>
      <c r="BE6" s="838"/>
      <c r="BF6" s="838"/>
      <c r="BG6" s="838"/>
      <c r="BH6" s="838"/>
      <c r="BI6" s="838"/>
      <c r="BJ6" s="838"/>
      <c r="BK6" s="838"/>
      <c r="BL6" s="838"/>
      <c r="BM6" s="838"/>
      <c r="BN6" s="838"/>
      <c r="BO6" s="838"/>
      <c r="BP6" s="838"/>
      <c r="BQ6" s="838"/>
      <c r="BR6" s="838"/>
      <c r="BS6" s="838"/>
      <c r="BT6" s="838"/>
      <c r="BU6" s="838"/>
      <c r="BV6" s="838"/>
      <c r="BW6" s="838"/>
      <c r="BX6" s="838"/>
      <c r="BY6" s="838"/>
      <c r="BZ6" s="838"/>
      <c r="CA6" s="838"/>
      <c r="CB6" s="838"/>
      <c r="CC6" s="838"/>
      <c r="CD6" s="838"/>
      <c r="CE6" s="843"/>
      <c r="FE6" s="837"/>
      <c r="FF6" s="837"/>
      <c r="FG6" s="837"/>
      <c r="IT6" s="837"/>
      <c r="IU6" s="837"/>
      <c r="IV6" s="837"/>
    </row>
    <row r="7" spans="1:256" s="841" customFormat="1" ht="51" customHeight="1">
      <c r="A7" s="840"/>
      <c r="B7" s="844" t="s">
        <v>364</v>
      </c>
      <c r="C7" s="845" t="str">
        <f>'[3]Scorecard'!C8</f>
        <v>Designate one day to one week to celebrate your office's green successes and efforts.</v>
      </c>
      <c r="D7" s="910" t="s">
        <v>265</v>
      </c>
      <c r="E7" s="836" t="s">
        <v>667</v>
      </c>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7"/>
      <c r="BA7" s="837"/>
      <c r="BB7" s="837"/>
      <c r="BC7" s="838"/>
      <c r="BD7" s="838"/>
      <c r="BE7" s="838"/>
      <c r="BF7" s="838"/>
      <c r="BG7" s="838"/>
      <c r="BH7" s="838"/>
      <c r="BI7" s="838"/>
      <c r="BJ7" s="838"/>
      <c r="BK7" s="838"/>
      <c r="BL7" s="838"/>
      <c r="BM7" s="838"/>
      <c r="BN7" s="838"/>
      <c r="BO7" s="838"/>
      <c r="BP7" s="838"/>
      <c r="BQ7" s="838"/>
      <c r="BR7" s="838"/>
      <c r="BS7" s="838"/>
      <c r="BT7" s="838"/>
      <c r="BU7" s="838"/>
      <c r="BV7" s="838"/>
      <c r="BW7" s="838"/>
      <c r="BX7" s="838"/>
      <c r="BY7" s="838"/>
      <c r="BZ7" s="838"/>
      <c r="CA7" s="838"/>
      <c r="CB7" s="838"/>
      <c r="CC7" s="838"/>
      <c r="CD7" s="838"/>
      <c r="CE7" s="843"/>
      <c r="FE7" s="837"/>
      <c r="FF7" s="837"/>
      <c r="FG7" s="837"/>
      <c r="IT7" s="837"/>
      <c r="IU7" s="837"/>
      <c r="IV7" s="837"/>
    </row>
    <row r="8" spans="1:256" s="841" customFormat="1" ht="51.75" customHeight="1">
      <c r="A8" s="840"/>
      <c r="B8" s="834"/>
      <c r="C8" s="835"/>
      <c r="D8" s="914"/>
      <c r="E8" s="836" t="s">
        <v>35</v>
      </c>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7"/>
      <c r="AY8" s="837"/>
      <c r="AZ8" s="837"/>
      <c r="BA8" s="837"/>
      <c r="BB8" s="837"/>
      <c r="BC8" s="838"/>
      <c r="BD8" s="838"/>
      <c r="BE8" s="838"/>
      <c r="BF8" s="838"/>
      <c r="BG8" s="838"/>
      <c r="BH8" s="838"/>
      <c r="BI8" s="838"/>
      <c r="BJ8" s="838"/>
      <c r="BK8" s="838"/>
      <c r="BL8" s="838"/>
      <c r="BM8" s="838"/>
      <c r="BN8" s="838"/>
      <c r="BO8" s="838"/>
      <c r="BP8" s="838"/>
      <c r="BQ8" s="838"/>
      <c r="BR8" s="838"/>
      <c r="BS8" s="838"/>
      <c r="BT8" s="838"/>
      <c r="BU8" s="838"/>
      <c r="BV8" s="838"/>
      <c r="BW8" s="838"/>
      <c r="BX8" s="838"/>
      <c r="BY8" s="838"/>
      <c r="BZ8" s="838"/>
      <c r="CA8" s="838"/>
      <c r="CB8" s="838"/>
      <c r="CC8" s="838"/>
      <c r="CD8" s="838"/>
      <c r="CE8" s="843"/>
      <c r="FE8" s="837"/>
      <c r="FF8" s="837"/>
      <c r="FG8" s="837"/>
      <c r="IT8" s="837"/>
      <c r="IU8" s="837"/>
      <c r="IV8" s="837"/>
    </row>
    <row r="9" spans="1:256" s="841" customFormat="1" ht="93" customHeight="1">
      <c r="A9" s="840">
        <v>37</v>
      </c>
      <c r="B9" s="841" t="s">
        <v>365</v>
      </c>
      <c r="C9" s="842" t="str">
        <f>'[3]Scorecard'!C9</f>
        <v>Alert all staff as to your involvement in the Green Office Challenge, and provide quarterly electronic reports on the progress of in-house environmental initiatives.</v>
      </c>
      <c r="D9" s="842" t="s">
        <v>121</v>
      </c>
      <c r="E9" s="846"/>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7"/>
      <c r="AY9" s="837"/>
      <c r="AZ9" s="837"/>
      <c r="BA9" s="837"/>
      <c r="BB9" s="837"/>
      <c r="BC9" s="838"/>
      <c r="BD9" s="838"/>
      <c r="BE9" s="838"/>
      <c r="BF9" s="838"/>
      <c r="BG9" s="838"/>
      <c r="BH9" s="838"/>
      <c r="BI9" s="838"/>
      <c r="BJ9" s="838"/>
      <c r="BK9" s="838"/>
      <c r="BL9" s="838"/>
      <c r="BM9" s="838"/>
      <c r="BN9" s="838"/>
      <c r="BO9" s="838"/>
      <c r="BP9" s="838"/>
      <c r="BQ9" s="838"/>
      <c r="BR9" s="838"/>
      <c r="BS9" s="838"/>
      <c r="BT9" s="838"/>
      <c r="BU9" s="838"/>
      <c r="BV9" s="838"/>
      <c r="BW9" s="838"/>
      <c r="BX9" s="838"/>
      <c r="BY9" s="838"/>
      <c r="BZ9" s="838"/>
      <c r="CA9" s="838"/>
      <c r="CB9" s="838"/>
      <c r="CC9" s="838"/>
      <c r="CD9" s="838"/>
      <c r="CE9" s="843"/>
      <c r="FE9" s="837"/>
      <c r="FF9" s="837"/>
      <c r="FG9" s="837"/>
      <c r="IT9" s="837"/>
      <c r="IU9" s="837"/>
      <c r="IV9" s="837"/>
    </row>
    <row r="10" spans="1:256" s="841" customFormat="1" ht="102">
      <c r="A10" s="840">
        <v>38</v>
      </c>
      <c r="B10" s="841" t="s">
        <v>366</v>
      </c>
      <c r="C10" s="842" t="str">
        <f>'[3]Scorecard'!C10</f>
        <v>Refer another tenant to participate in the Green Office Challenge (2 pts for first tenant referred that achieves at least  "Tier 4" status, 1 additional pt for multiple referrals that achieve "Tier 4" status).</v>
      </c>
      <c r="D10" s="842" t="s">
        <v>464</v>
      </c>
      <c r="E10" s="846"/>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37"/>
      <c r="AS10" s="837"/>
      <c r="AT10" s="837"/>
      <c r="AU10" s="837"/>
      <c r="AV10" s="837"/>
      <c r="AW10" s="837"/>
      <c r="AX10" s="837"/>
      <c r="AY10" s="837"/>
      <c r="AZ10" s="837"/>
      <c r="BA10" s="837"/>
      <c r="BB10" s="837"/>
      <c r="BC10" s="838"/>
      <c r="BD10" s="838"/>
      <c r="BE10" s="838"/>
      <c r="BF10" s="838"/>
      <c r="BG10" s="838"/>
      <c r="BH10" s="838"/>
      <c r="BI10" s="838"/>
      <c r="BJ10" s="838"/>
      <c r="BK10" s="838"/>
      <c r="BL10" s="838"/>
      <c r="BM10" s="838"/>
      <c r="BN10" s="838"/>
      <c r="BO10" s="838"/>
      <c r="BP10" s="838"/>
      <c r="BQ10" s="838"/>
      <c r="BR10" s="838"/>
      <c r="BS10" s="838"/>
      <c r="BT10" s="838"/>
      <c r="BU10" s="838"/>
      <c r="BV10" s="838"/>
      <c r="BW10" s="838"/>
      <c r="BX10" s="838"/>
      <c r="BY10" s="838"/>
      <c r="BZ10" s="838"/>
      <c r="CA10" s="838"/>
      <c r="CB10" s="838"/>
      <c r="CC10" s="838"/>
      <c r="CD10" s="838"/>
      <c r="CE10" s="843"/>
      <c r="FE10" s="837"/>
      <c r="FF10" s="837"/>
      <c r="FG10" s="837"/>
      <c r="IT10" s="837"/>
      <c r="IU10" s="837"/>
      <c r="IV10" s="837"/>
    </row>
    <row r="11" spans="1:256" s="841" customFormat="1" ht="92.25" customHeight="1">
      <c r="A11" s="840"/>
      <c r="B11" s="844" t="s">
        <v>367</v>
      </c>
      <c r="C11" s="910" t="str">
        <f>'[3]Scorecard'!C11</f>
        <v>Perform innovative green practices (such as installing a green roof, participating in Lights Out, composting food scraps) (1 point each, up to 4 pts).</v>
      </c>
      <c r="D11" s="910" t="s">
        <v>46</v>
      </c>
      <c r="E11" s="847" t="s">
        <v>109</v>
      </c>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7"/>
      <c r="AZ11" s="837"/>
      <c r="BA11" s="837"/>
      <c r="BB11" s="837"/>
      <c r="BC11" s="838"/>
      <c r="BD11" s="838"/>
      <c r="BE11" s="838"/>
      <c r="BF11" s="838"/>
      <c r="BG11" s="838"/>
      <c r="BH11" s="838"/>
      <c r="BI11" s="838"/>
      <c r="BJ11" s="838"/>
      <c r="BK11" s="838"/>
      <c r="BL11" s="838"/>
      <c r="BM11" s="838"/>
      <c r="BN11" s="838"/>
      <c r="BO11" s="838"/>
      <c r="BP11" s="838"/>
      <c r="BQ11" s="838"/>
      <c r="BR11" s="838"/>
      <c r="BS11" s="838"/>
      <c r="BT11" s="838"/>
      <c r="BU11" s="838"/>
      <c r="BV11" s="838"/>
      <c r="BW11" s="838"/>
      <c r="BX11" s="838"/>
      <c r="BY11" s="838"/>
      <c r="BZ11" s="838"/>
      <c r="CA11" s="838"/>
      <c r="CB11" s="838"/>
      <c r="CC11" s="838"/>
      <c r="CD11" s="838"/>
      <c r="CE11" s="843"/>
      <c r="FE11" s="837"/>
      <c r="FF11" s="837"/>
      <c r="FG11" s="837"/>
      <c r="IT11" s="837"/>
      <c r="IU11" s="837"/>
      <c r="IV11" s="837"/>
    </row>
    <row r="12" spans="1:256" s="841" customFormat="1" ht="30.75" customHeight="1">
      <c r="A12" s="840"/>
      <c r="B12" s="848"/>
      <c r="C12" s="911"/>
      <c r="D12" s="911"/>
      <c r="E12" s="836" t="s">
        <v>237</v>
      </c>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837"/>
      <c r="AR12" s="837"/>
      <c r="AS12" s="837"/>
      <c r="AT12" s="837"/>
      <c r="AU12" s="837"/>
      <c r="AV12" s="837"/>
      <c r="AW12" s="837"/>
      <c r="AX12" s="837"/>
      <c r="AY12" s="837"/>
      <c r="AZ12" s="837"/>
      <c r="BA12" s="837"/>
      <c r="BB12" s="837"/>
      <c r="BC12" s="838"/>
      <c r="BD12" s="838"/>
      <c r="BE12" s="838"/>
      <c r="BF12" s="838"/>
      <c r="BG12" s="838"/>
      <c r="BH12" s="838"/>
      <c r="BI12" s="838"/>
      <c r="BJ12" s="838"/>
      <c r="BK12" s="838"/>
      <c r="BL12" s="838"/>
      <c r="BM12" s="838"/>
      <c r="BN12" s="838"/>
      <c r="BO12" s="838"/>
      <c r="BP12" s="838"/>
      <c r="BQ12" s="838"/>
      <c r="BR12" s="838"/>
      <c r="BS12" s="838"/>
      <c r="BT12" s="838"/>
      <c r="BU12" s="838"/>
      <c r="BV12" s="838"/>
      <c r="BW12" s="838"/>
      <c r="BX12" s="838"/>
      <c r="BY12" s="838"/>
      <c r="BZ12" s="838"/>
      <c r="CA12" s="838"/>
      <c r="CB12" s="838"/>
      <c r="CC12" s="838"/>
      <c r="CD12" s="838"/>
      <c r="CE12" s="843"/>
      <c r="FE12" s="837"/>
      <c r="FF12" s="837"/>
      <c r="FG12" s="837"/>
      <c r="IT12" s="837"/>
      <c r="IU12" s="837"/>
      <c r="IV12" s="837"/>
    </row>
    <row r="13" spans="1:256" s="841" customFormat="1" ht="30.75" customHeight="1">
      <c r="A13" s="840"/>
      <c r="B13" s="848"/>
      <c r="C13" s="911"/>
      <c r="D13" s="911"/>
      <c r="E13" s="836" t="s">
        <v>299</v>
      </c>
      <c r="F13" s="837"/>
      <c r="G13" s="837"/>
      <c r="H13" s="837"/>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7"/>
      <c r="AI13" s="837"/>
      <c r="AJ13" s="837"/>
      <c r="AK13" s="837"/>
      <c r="AL13" s="837"/>
      <c r="AM13" s="837"/>
      <c r="AN13" s="837"/>
      <c r="AO13" s="837"/>
      <c r="AP13" s="837"/>
      <c r="AQ13" s="837"/>
      <c r="AR13" s="837"/>
      <c r="AS13" s="837"/>
      <c r="AT13" s="837"/>
      <c r="AU13" s="837"/>
      <c r="AV13" s="837"/>
      <c r="AW13" s="837"/>
      <c r="AX13" s="837"/>
      <c r="AY13" s="837"/>
      <c r="AZ13" s="837"/>
      <c r="BA13" s="837"/>
      <c r="BB13" s="837"/>
      <c r="BC13" s="838"/>
      <c r="BD13" s="838"/>
      <c r="BE13" s="838"/>
      <c r="BF13" s="838"/>
      <c r="BG13" s="838"/>
      <c r="BH13" s="838"/>
      <c r="BI13" s="838"/>
      <c r="BJ13" s="838"/>
      <c r="BK13" s="838"/>
      <c r="BL13" s="838"/>
      <c r="BM13" s="838"/>
      <c r="BN13" s="838"/>
      <c r="BO13" s="838"/>
      <c r="BP13" s="838"/>
      <c r="BQ13" s="838"/>
      <c r="BR13" s="838"/>
      <c r="BS13" s="838"/>
      <c r="BT13" s="838"/>
      <c r="BU13" s="838"/>
      <c r="BV13" s="838"/>
      <c r="BW13" s="838"/>
      <c r="BX13" s="838"/>
      <c r="BY13" s="838"/>
      <c r="BZ13" s="838"/>
      <c r="CA13" s="838"/>
      <c r="CB13" s="838"/>
      <c r="CC13" s="838"/>
      <c r="CD13" s="838"/>
      <c r="CE13" s="843"/>
      <c r="FE13" s="837"/>
      <c r="FF13" s="837"/>
      <c r="FG13" s="837"/>
      <c r="IT13" s="837"/>
      <c r="IU13" s="837"/>
      <c r="IV13" s="837"/>
    </row>
    <row r="14" spans="1:256" s="841" customFormat="1" ht="30.75" customHeight="1">
      <c r="A14" s="840">
        <v>39</v>
      </c>
      <c r="B14" s="848"/>
      <c r="C14" s="911"/>
      <c r="D14" s="911"/>
      <c r="E14" s="849" t="s">
        <v>665</v>
      </c>
      <c r="F14" s="837"/>
      <c r="G14" s="837"/>
      <c r="H14" s="837"/>
      <c r="I14" s="837"/>
      <c r="J14" s="837"/>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7"/>
      <c r="AI14" s="837"/>
      <c r="AJ14" s="837"/>
      <c r="AK14" s="837"/>
      <c r="AL14" s="837"/>
      <c r="AM14" s="837"/>
      <c r="AN14" s="837"/>
      <c r="AO14" s="837"/>
      <c r="AP14" s="837"/>
      <c r="AQ14" s="837"/>
      <c r="AR14" s="837"/>
      <c r="AS14" s="837"/>
      <c r="AT14" s="837"/>
      <c r="AU14" s="837"/>
      <c r="AV14" s="837"/>
      <c r="AW14" s="837"/>
      <c r="AX14" s="837"/>
      <c r="AY14" s="837"/>
      <c r="AZ14" s="837"/>
      <c r="BA14" s="837"/>
      <c r="BB14" s="837"/>
      <c r="BC14" s="838"/>
      <c r="BD14" s="838"/>
      <c r="BE14" s="838"/>
      <c r="BF14" s="838"/>
      <c r="BG14" s="838"/>
      <c r="BH14" s="838"/>
      <c r="BI14" s="838"/>
      <c r="BJ14" s="838"/>
      <c r="BK14" s="838"/>
      <c r="BL14" s="838"/>
      <c r="BM14" s="838"/>
      <c r="BN14" s="838"/>
      <c r="BO14" s="838"/>
      <c r="BP14" s="838"/>
      <c r="BQ14" s="838"/>
      <c r="BR14" s="838"/>
      <c r="BS14" s="838"/>
      <c r="BT14" s="838"/>
      <c r="BU14" s="838"/>
      <c r="BV14" s="838"/>
      <c r="BW14" s="838"/>
      <c r="BX14" s="838"/>
      <c r="BY14" s="838"/>
      <c r="BZ14" s="838"/>
      <c r="CA14" s="838"/>
      <c r="CB14" s="838"/>
      <c r="CC14" s="838"/>
      <c r="CD14" s="838"/>
      <c r="CE14" s="843"/>
      <c r="FE14" s="837"/>
      <c r="FF14" s="837"/>
      <c r="FG14" s="837"/>
      <c r="IT14" s="837"/>
      <c r="IU14" s="837"/>
      <c r="IV14" s="837"/>
    </row>
    <row r="15" spans="1:256" s="844" customFormat="1" ht="30.75" customHeight="1" thickBot="1">
      <c r="A15" s="850"/>
      <c r="B15" s="851"/>
      <c r="C15" s="912"/>
      <c r="D15" s="912"/>
      <c r="E15" s="852" t="s">
        <v>664</v>
      </c>
      <c r="F15" s="853"/>
      <c r="G15" s="853"/>
      <c r="H15" s="853"/>
      <c r="I15" s="853"/>
      <c r="J15" s="853"/>
      <c r="K15" s="853"/>
      <c r="L15" s="853"/>
      <c r="M15" s="853"/>
      <c r="N15" s="853"/>
      <c r="O15" s="853"/>
      <c r="P15" s="853"/>
      <c r="Q15" s="853"/>
      <c r="R15" s="853"/>
      <c r="S15" s="853"/>
      <c r="T15" s="853"/>
      <c r="U15" s="853"/>
      <c r="V15" s="853"/>
      <c r="W15" s="853"/>
      <c r="X15" s="853"/>
      <c r="Y15" s="853"/>
      <c r="Z15" s="853"/>
      <c r="AA15" s="853"/>
      <c r="AB15" s="853"/>
      <c r="AC15" s="853"/>
      <c r="AD15" s="853"/>
      <c r="AE15" s="853"/>
      <c r="AF15" s="853"/>
      <c r="AG15" s="853"/>
      <c r="AH15" s="853"/>
      <c r="AI15" s="853"/>
      <c r="AJ15" s="853"/>
      <c r="AK15" s="853"/>
      <c r="AL15" s="853"/>
      <c r="AM15" s="853"/>
      <c r="AN15" s="853"/>
      <c r="AO15" s="853"/>
      <c r="AP15" s="853"/>
      <c r="AQ15" s="853"/>
      <c r="AR15" s="853"/>
      <c r="AS15" s="853"/>
      <c r="AT15" s="853"/>
      <c r="AU15" s="853"/>
      <c r="AV15" s="853"/>
      <c r="AW15" s="853"/>
      <c r="AX15" s="853"/>
      <c r="AY15" s="853"/>
      <c r="AZ15" s="853"/>
      <c r="BA15" s="853"/>
      <c r="BB15" s="853"/>
      <c r="BC15" s="838"/>
      <c r="BD15" s="838"/>
      <c r="BE15" s="838"/>
      <c r="BF15" s="838"/>
      <c r="BG15" s="838"/>
      <c r="BH15" s="838"/>
      <c r="BI15" s="838"/>
      <c r="BJ15" s="838"/>
      <c r="BK15" s="838"/>
      <c r="BL15" s="838"/>
      <c r="BM15" s="838"/>
      <c r="BN15" s="838"/>
      <c r="BO15" s="838"/>
      <c r="BP15" s="838"/>
      <c r="BQ15" s="838"/>
      <c r="BR15" s="838"/>
      <c r="BS15" s="838"/>
      <c r="BT15" s="838"/>
      <c r="BU15" s="838"/>
      <c r="BV15" s="838"/>
      <c r="BW15" s="838"/>
      <c r="BX15" s="838"/>
      <c r="BY15" s="838"/>
      <c r="BZ15" s="838"/>
      <c r="CA15" s="838"/>
      <c r="CB15" s="838"/>
      <c r="CC15" s="838"/>
      <c r="CD15" s="838"/>
      <c r="CE15" s="854"/>
      <c r="FE15" s="853"/>
      <c r="FF15" s="853"/>
      <c r="FG15" s="853"/>
      <c r="IT15" s="853"/>
      <c r="IU15" s="853"/>
      <c r="IV15" s="853"/>
    </row>
    <row r="16" spans="1:256" s="695" customFormat="1" ht="18" customHeight="1">
      <c r="A16" s="698"/>
      <c r="B16" s="695" t="s">
        <v>444</v>
      </c>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c r="AE16" s="706"/>
      <c r="AF16" s="706"/>
      <c r="AG16" s="706"/>
      <c r="AH16" s="706"/>
      <c r="AI16" s="706"/>
      <c r="AJ16" s="706"/>
      <c r="AK16" s="706"/>
      <c r="AL16" s="706"/>
      <c r="AM16" s="706"/>
      <c r="AN16" s="706"/>
      <c r="AO16" s="706"/>
      <c r="AP16" s="706"/>
      <c r="AQ16" s="706"/>
      <c r="AR16" s="706"/>
      <c r="AS16" s="706"/>
      <c r="AT16" s="706"/>
      <c r="AU16" s="706"/>
      <c r="AV16" s="706"/>
      <c r="AW16" s="706"/>
      <c r="AX16" s="706"/>
      <c r="AY16" s="706"/>
      <c r="AZ16" s="706"/>
      <c r="BA16" s="706"/>
      <c r="BB16" s="706"/>
      <c r="FE16" s="706"/>
      <c r="FF16" s="706"/>
      <c r="FG16" s="706"/>
      <c r="IT16" s="706"/>
      <c r="IU16" s="706"/>
      <c r="IV16" s="706"/>
    </row>
    <row r="17" spans="1:256" s="699" customFormat="1" ht="105.75" customHeight="1">
      <c r="A17" s="707"/>
      <c r="B17" s="705" t="s">
        <v>342</v>
      </c>
      <c r="C17" s="738" t="str">
        <f>'[3]Scorecard'!C13</f>
        <v>Calculate your average energy use over the last 12 months. Determine milestone energy reduction goals with the overarching goal of reducing at least 10% of your energy usage.</v>
      </c>
      <c r="D17" s="908" t="s">
        <v>494</v>
      </c>
      <c r="E17" s="769" t="s">
        <v>41</v>
      </c>
      <c r="F17" s="822"/>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c r="AH17" s="734"/>
      <c r="AI17" s="734"/>
      <c r="AJ17" s="734"/>
      <c r="AK17" s="734"/>
      <c r="AL17" s="734"/>
      <c r="AM17" s="734"/>
      <c r="AN17" s="734"/>
      <c r="AO17" s="734"/>
      <c r="AP17" s="734"/>
      <c r="AQ17" s="734"/>
      <c r="AR17" s="734"/>
      <c r="AS17" s="734"/>
      <c r="AT17" s="734"/>
      <c r="AU17" s="734"/>
      <c r="AV17" s="734"/>
      <c r="AW17" s="734"/>
      <c r="AX17" s="734"/>
      <c r="AY17" s="734"/>
      <c r="AZ17" s="734"/>
      <c r="BA17" s="734"/>
      <c r="BB17" s="734"/>
      <c r="FE17" s="734"/>
      <c r="FF17" s="734"/>
      <c r="FG17" s="734"/>
      <c r="IT17" s="734"/>
      <c r="IU17" s="734"/>
      <c r="IV17" s="734"/>
    </row>
    <row r="18" spans="1:256" s="699" customFormat="1" ht="131.25" customHeight="1">
      <c r="A18" s="707"/>
      <c r="B18" s="762"/>
      <c r="C18" s="739"/>
      <c r="D18" s="899"/>
      <c r="E18" s="645" t="s">
        <v>395</v>
      </c>
      <c r="F18" s="822"/>
      <c r="G18" s="734"/>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4"/>
      <c r="AJ18" s="734"/>
      <c r="AK18" s="734"/>
      <c r="AL18" s="734"/>
      <c r="AM18" s="734"/>
      <c r="AN18" s="734"/>
      <c r="AO18" s="734"/>
      <c r="AP18" s="734"/>
      <c r="AQ18" s="734"/>
      <c r="AR18" s="734"/>
      <c r="AS18" s="734"/>
      <c r="AT18" s="734"/>
      <c r="AU18" s="734"/>
      <c r="AV18" s="734"/>
      <c r="AW18" s="734"/>
      <c r="AX18" s="734"/>
      <c r="AY18" s="734"/>
      <c r="AZ18" s="734"/>
      <c r="BA18" s="734"/>
      <c r="BB18" s="734"/>
      <c r="FE18" s="734"/>
      <c r="FF18" s="734"/>
      <c r="FG18" s="734"/>
      <c r="IT18" s="734"/>
      <c r="IU18" s="734"/>
      <c r="IV18" s="734"/>
    </row>
    <row r="19" spans="1:256" s="681" customFormat="1" ht="24.75" customHeight="1">
      <c r="A19" s="708"/>
      <c r="B19" s="763" t="s">
        <v>343</v>
      </c>
      <c r="C19" s="913" t="str">
        <f>'[3]Scorecard'!C14</f>
        <v>Conduct a lighting audit and implement at least one of the energy-reducing recommendations from the audit report.</v>
      </c>
      <c r="D19" s="908" t="s">
        <v>122</v>
      </c>
      <c r="E19" s="709" t="s">
        <v>189</v>
      </c>
      <c r="F19" s="745"/>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693"/>
      <c r="AS19" s="693"/>
      <c r="AT19" s="693"/>
      <c r="AU19" s="693"/>
      <c r="AV19" s="693"/>
      <c r="AW19" s="693"/>
      <c r="AX19" s="693"/>
      <c r="AY19" s="693"/>
      <c r="AZ19" s="693"/>
      <c r="BA19" s="693"/>
      <c r="BB19" s="693"/>
      <c r="FE19" s="693"/>
      <c r="FF19" s="693"/>
      <c r="FG19" s="693"/>
      <c r="IT19" s="693"/>
      <c r="IU19" s="693"/>
      <c r="IV19" s="693"/>
    </row>
    <row r="20" spans="1:256" s="191" customFormat="1" ht="24.75" customHeight="1">
      <c r="A20" s="644"/>
      <c r="B20" s="765"/>
      <c r="C20" s="898"/>
      <c r="D20" s="898"/>
      <c r="E20" s="645" t="s">
        <v>190</v>
      </c>
      <c r="F20" s="745"/>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R20" s="693"/>
      <c r="AS20" s="693"/>
      <c r="AT20" s="693"/>
      <c r="AU20" s="693"/>
      <c r="AV20" s="693"/>
      <c r="AW20" s="693"/>
      <c r="AX20" s="693"/>
      <c r="AY20" s="693"/>
      <c r="AZ20" s="693"/>
      <c r="BA20" s="693"/>
      <c r="BB20" s="693"/>
      <c r="FE20" s="693"/>
      <c r="FF20" s="693"/>
      <c r="FG20" s="693"/>
      <c r="IT20" s="693"/>
      <c r="IU20" s="693"/>
      <c r="IV20" s="693"/>
    </row>
    <row r="21" spans="1:256" s="191" customFormat="1" ht="24.75" customHeight="1">
      <c r="A21" s="644"/>
      <c r="B21" s="765"/>
      <c r="C21" s="898"/>
      <c r="D21" s="898"/>
      <c r="E21" s="710" t="s">
        <v>251</v>
      </c>
      <c r="F21" s="745"/>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R21" s="693"/>
      <c r="AS21" s="693"/>
      <c r="AT21" s="693"/>
      <c r="AU21" s="693"/>
      <c r="AV21" s="693"/>
      <c r="AW21" s="693"/>
      <c r="AX21" s="693"/>
      <c r="AY21" s="693"/>
      <c r="AZ21" s="693"/>
      <c r="BA21" s="693"/>
      <c r="BB21" s="693"/>
      <c r="FE21" s="693"/>
      <c r="FF21" s="693"/>
      <c r="FG21" s="693"/>
      <c r="IT21" s="693"/>
      <c r="IU21" s="693"/>
      <c r="IV21" s="693"/>
    </row>
    <row r="22" spans="1:256" s="191" customFormat="1" ht="31.5" customHeight="1">
      <c r="A22" s="644"/>
      <c r="B22" s="681"/>
      <c r="C22" s="767"/>
      <c r="D22" s="899"/>
      <c r="E22" s="710" t="s">
        <v>214</v>
      </c>
      <c r="F22" s="745"/>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93"/>
      <c r="AR22" s="693"/>
      <c r="AS22" s="693"/>
      <c r="AT22" s="693"/>
      <c r="AU22" s="693"/>
      <c r="AV22" s="693"/>
      <c r="AW22" s="693"/>
      <c r="AX22" s="693"/>
      <c r="AY22" s="693"/>
      <c r="AZ22" s="693"/>
      <c r="BA22" s="693"/>
      <c r="BB22" s="693"/>
      <c r="FE22" s="693"/>
      <c r="FF22" s="693"/>
      <c r="FG22" s="693"/>
      <c r="IT22" s="693"/>
      <c r="IU22" s="693"/>
      <c r="IV22" s="693"/>
    </row>
    <row r="23" spans="1:256" s="191" customFormat="1" ht="39.75" customHeight="1">
      <c r="A23" s="700"/>
      <c r="B23" s="705" t="s">
        <v>344</v>
      </c>
      <c r="C23" s="764" t="str">
        <f>'[3]Scorecard'!C15</f>
        <v>Replace incandescent bulbs in the office to compact fluorescent light bulbs.</v>
      </c>
      <c r="D23" s="908" t="s">
        <v>495</v>
      </c>
      <c r="E23" s="645" t="s">
        <v>496</v>
      </c>
      <c r="F23" s="745"/>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3"/>
      <c r="AO23" s="693"/>
      <c r="AP23" s="693"/>
      <c r="AQ23" s="693"/>
      <c r="AR23" s="693"/>
      <c r="AS23" s="693"/>
      <c r="AT23" s="693"/>
      <c r="AU23" s="693"/>
      <c r="AV23" s="693"/>
      <c r="AW23" s="693"/>
      <c r="AX23" s="693"/>
      <c r="AY23" s="693"/>
      <c r="AZ23" s="693"/>
      <c r="BA23" s="693"/>
      <c r="BB23" s="693"/>
      <c r="FE23" s="693"/>
      <c r="FF23" s="693"/>
      <c r="FG23" s="693"/>
      <c r="IT23" s="693"/>
      <c r="IU23" s="693"/>
      <c r="IV23" s="693"/>
    </row>
    <row r="24" spans="1:256" s="702" customFormat="1" ht="39.75" customHeight="1">
      <c r="A24" s="701"/>
      <c r="B24" s="762"/>
      <c r="C24" s="767"/>
      <c r="D24" s="899"/>
      <c r="E24" s="645" t="s">
        <v>249</v>
      </c>
      <c r="F24" s="746"/>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735"/>
      <c r="BA24" s="735"/>
      <c r="BB24" s="735"/>
      <c r="FE24" s="735"/>
      <c r="FF24" s="735"/>
      <c r="FG24" s="735"/>
      <c r="IT24" s="735"/>
      <c r="IU24" s="735"/>
      <c r="IV24" s="735"/>
    </row>
    <row r="25" spans="1:256" s="702" customFormat="1" ht="50.25" customHeight="1">
      <c r="A25" s="701"/>
      <c r="B25" s="764" t="s">
        <v>345</v>
      </c>
      <c r="C25" s="913" t="str">
        <f>'[3]Scorecard'!C16</f>
        <v>Assess strategies to increase the efficiency of your heating, cooling, and ventilation system (1 pt), and implement at least one of these strategies (1 pt). 
</v>
      </c>
      <c r="D25" s="908" t="s">
        <v>38</v>
      </c>
      <c r="E25" s="645" t="s">
        <v>123</v>
      </c>
      <c r="F25" s="746"/>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FE25" s="735"/>
      <c r="FF25" s="735"/>
      <c r="FG25" s="735"/>
      <c r="IT25" s="735"/>
      <c r="IU25" s="735"/>
      <c r="IV25" s="735"/>
    </row>
    <row r="26" spans="1:256" s="702" customFormat="1" ht="50.25" customHeight="1">
      <c r="A26" s="701"/>
      <c r="B26" s="766"/>
      <c r="C26" s="898"/>
      <c r="D26" s="898"/>
      <c r="E26" s="645" t="s">
        <v>124</v>
      </c>
      <c r="F26" s="747"/>
      <c r="G26" s="736"/>
      <c r="H26" s="736"/>
      <c r="I26" s="736"/>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736"/>
      <c r="AJ26" s="736"/>
      <c r="AK26" s="736"/>
      <c r="AL26" s="736"/>
      <c r="AM26" s="736"/>
      <c r="AN26" s="736"/>
      <c r="AO26" s="736"/>
      <c r="AP26" s="736"/>
      <c r="AQ26" s="736"/>
      <c r="AR26" s="736"/>
      <c r="AS26" s="736"/>
      <c r="AT26" s="736"/>
      <c r="AU26" s="736"/>
      <c r="AV26" s="736"/>
      <c r="AW26" s="736"/>
      <c r="AX26" s="736"/>
      <c r="AY26" s="736"/>
      <c r="AZ26" s="736"/>
      <c r="BA26" s="736"/>
      <c r="BB26" s="736"/>
      <c r="FE26" s="736"/>
      <c r="FF26" s="736"/>
      <c r="FG26" s="736"/>
      <c r="IT26" s="736"/>
      <c r="IU26" s="736"/>
      <c r="IV26" s="736"/>
    </row>
    <row r="27" spans="1:256" s="192" customFormat="1" ht="50.25" customHeight="1">
      <c r="A27" s="703"/>
      <c r="B27" s="766"/>
      <c r="C27" s="898"/>
      <c r="D27" s="898"/>
      <c r="E27" s="711" t="s">
        <v>191</v>
      </c>
      <c r="F27" s="747"/>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36"/>
      <c r="AQ27" s="736"/>
      <c r="AR27" s="736"/>
      <c r="AS27" s="736"/>
      <c r="AT27" s="736"/>
      <c r="AU27" s="736"/>
      <c r="AV27" s="736"/>
      <c r="AW27" s="736"/>
      <c r="AX27" s="736"/>
      <c r="AY27" s="736"/>
      <c r="AZ27" s="736"/>
      <c r="BA27" s="736"/>
      <c r="BB27" s="736"/>
      <c r="FE27" s="736"/>
      <c r="FF27" s="736"/>
      <c r="FG27" s="736"/>
      <c r="IT27" s="736"/>
      <c r="IU27" s="736"/>
      <c r="IV27" s="736"/>
    </row>
    <row r="28" spans="1:256" s="192" customFormat="1" ht="50.25" customHeight="1">
      <c r="A28" s="703"/>
      <c r="B28" s="766"/>
      <c r="C28" s="898"/>
      <c r="D28" s="898"/>
      <c r="E28" s="646" t="s">
        <v>125</v>
      </c>
      <c r="F28" s="747"/>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736"/>
      <c r="AT28" s="736"/>
      <c r="AU28" s="736"/>
      <c r="AV28" s="736"/>
      <c r="AW28" s="736"/>
      <c r="AX28" s="736"/>
      <c r="AY28" s="736"/>
      <c r="AZ28" s="736"/>
      <c r="BA28" s="736"/>
      <c r="BB28" s="736"/>
      <c r="FE28" s="736"/>
      <c r="FF28" s="736"/>
      <c r="FG28" s="736"/>
      <c r="IT28" s="736"/>
      <c r="IU28" s="736"/>
      <c r="IV28" s="736"/>
    </row>
    <row r="29" spans="1:256" s="192" customFormat="1" ht="33" customHeight="1" hidden="1">
      <c r="A29" s="703"/>
      <c r="B29" s="766"/>
      <c r="C29" s="766"/>
      <c r="D29" s="740"/>
      <c r="E29" s="646" t="s">
        <v>611</v>
      </c>
      <c r="F29" s="747"/>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736"/>
      <c r="AJ29" s="736"/>
      <c r="AK29" s="736"/>
      <c r="AL29" s="736"/>
      <c r="AM29" s="736"/>
      <c r="AN29" s="736"/>
      <c r="AO29" s="736"/>
      <c r="AP29" s="736"/>
      <c r="AQ29" s="736"/>
      <c r="AR29" s="736"/>
      <c r="AS29" s="736"/>
      <c r="AT29" s="736"/>
      <c r="AU29" s="736"/>
      <c r="AV29" s="736"/>
      <c r="AW29" s="736"/>
      <c r="AX29" s="736"/>
      <c r="AY29" s="736"/>
      <c r="AZ29" s="736"/>
      <c r="BA29" s="736"/>
      <c r="BB29" s="736"/>
      <c r="FE29" s="736"/>
      <c r="FF29" s="736"/>
      <c r="FG29" s="736"/>
      <c r="IT29" s="736"/>
      <c r="IU29" s="736"/>
      <c r="IV29" s="736"/>
    </row>
    <row r="30" spans="1:256" s="192" customFormat="1" ht="36.75" customHeight="1" hidden="1">
      <c r="A30" s="703"/>
      <c r="B30" s="767"/>
      <c r="C30" s="767"/>
      <c r="D30" s="739"/>
      <c r="E30" s="646" t="s">
        <v>126</v>
      </c>
      <c r="F30" s="747"/>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6"/>
      <c r="AY30" s="736"/>
      <c r="AZ30" s="736"/>
      <c r="BA30" s="736"/>
      <c r="BB30" s="736"/>
      <c r="FE30" s="736"/>
      <c r="FF30" s="736"/>
      <c r="FG30" s="736"/>
      <c r="IT30" s="736"/>
      <c r="IU30" s="736"/>
      <c r="IV30" s="736"/>
    </row>
    <row r="31" spans="1:256" s="702" customFormat="1" ht="69.75" customHeight="1">
      <c r="A31" s="701"/>
      <c r="B31" s="705" t="s">
        <v>346</v>
      </c>
      <c r="C31" s="738" t="str">
        <f>'[3]Scorecard'!C17</f>
        <v>Create a list of all your office appliances/equipment and record whether or not they are ENERGY STAR rated.</v>
      </c>
      <c r="D31" s="908" t="s">
        <v>39</v>
      </c>
      <c r="E31" s="645" t="s">
        <v>248</v>
      </c>
      <c r="F31" s="746"/>
      <c r="G31" s="735"/>
      <c r="H31" s="735"/>
      <c r="I31" s="735"/>
      <c r="J31" s="735"/>
      <c r="K31" s="735"/>
      <c r="L31" s="735"/>
      <c r="M31" s="735"/>
      <c r="N31" s="735"/>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5"/>
      <c r="AL31" s="735"/>
      <c r="AM31" s="735"/>
      <c r="AN31" s="735"/>
      <c r="AO31" s="735"/>
      <c r="AP31" s="735"/>
      <c r="AQ31" s="735"/>
      <c r="AR31" s="735"/>
      <c r="AS31" s="735"/>
      <c r="AT31" s="735"/>
      <c r="AU31" s="735"/>
      <c r="AV31" s="735"/>
      <c r="AW31" s="735"/>
      <c r="AX31" s="735"/>
      <c r="AY31" s="735"/>
      <c r="AZ31" s="735"/>
      <c r="BA31" s="735"/>
      <c r="BB31" s="735"/>
      <c r="FE31" s="735"/>
      <c r="FF31" s="735"/>
      <c r="FG31" s="735"/>
      <c r="IT31" s="735"/>
      <c r="IU31" s="735"/>
      <c r="IV31" s="735"/>
    </row>
    <row r="32" spans="1:256" s="702" customFormat="1" ht="69.75" customHeight="1">
      <c r="A32" s="701">
        <v>20</v>
      </c>
      <c r="B32" s="768"/>
      <c r="C32" s="740"/>
      <c r="D32" s="898"/>
      <c r="E32" s="645" t="s">
        <v>127</v>
      </c>
      <c r="F32" s="746"/>
      <c r="G32" s="735"/>
      <c r="H32" s="735"/>
      <c r="I32" s="735"/>
      <c r="J32" s="735"/>
      <c r="K32" s="735"/>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5"/>
      <c r="AL32" s="735"/>
      <c r="AM32" s="735"/>
      <c r="AN32" s="735"/>
      <c r="AO32" s="735"/>
      <c r="AP32" s="735"/>
      <c r="AQ32" s="735"/>
      <c r="AR32" s="735"/>
      <c r="AS32" s="735"/>
      <c r="AT32" s="735"/>
      <c r="AU32" s="735"/>
      <c r="AV32" s="735"/>
      <c r="AW32" s="735"/>
      <c r="AX32" s="735"/>
      <c r="AY32" s="735"/>
      <c r="AZ32" s="735"/>
      <c r="BA32" s="735"/>
      <c r="BB32" s="735"/>
      <c r="FE32" s="735"/>
      <c r="FF32" s="735"/>
      <c r="FG32" s="735"/>
      <c r="IT32" s="735"/>
      <c r="IU32" s="735"/>
      <c r="IV32" s="735"/>
    </row>
    <row r="33" spans="1:256" s="702" customFormat="1" ht="69.75" customHeight="1">
      <c r="A33" s="701"/>
      <c r="B33" s="768"/>
      <c r="C33" s="740"/>
      <c r="D33" s="898"/>
      <c r="E33" s="645" t="s">
        <v>612</v>
      </c>
      <c r="F33" s="746"/>
      <c r="G33" s="735"/>
      <c r="H33" s="735"/>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5"/>
      <c r="AL33" s="735"/>
      <c r="AM33" s="735"/>
      <c r="AN33" s="735"/>
      <c r="AO33" s="735"/>
      <c r="AP33" s="735"/>
      <c r="AQ33" s="735"/>
      <c r="AR33" s="735"/>
      <c r="AS33" s="735"/>
      <c r="AT33" s="735"/>
      <c r="AU33" s="735"/>
      <c r="AV33" s="735"/>
      <c r="AW33" s="735"/>
      <c r="AX33" s="735"/>
      <c r="AY33" s="735"/>
      <c r="AZ33" s="735"/>
      <c r="BA33" s="735"/>
      <c r="BB33" s="735"/>
      <c r="FE33" s="735"/>
      <c r="FF33" s="735"/>
      <c r="FG33" s="735"/>
      <c r="IT33" s="735"/>
      <c r="IU33" s="735"/>
      <c r="IV33" s="735"/>
    </row>
    <row r="34" spans="1:256" s="702" customFormat="1" ht="69.75" customHeight="1">
      <c r="A34" s="701"/>
      <c r="B34" s="762"/>
      <c r="C34" s="739"/>
      <c r="D34" s="899"/>
      <c r="E34" s="645" t="s">
        <v>250</v>
      </c>
      <c r="F34" s="746"/>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c r="AK34" s="735"/>
      <c r="AL34" s="735"/>
      <c r="AM34" s="735"/>
      <c r="AN34" s="735"/>
      <c r="AO34" s="735"/>
      <c r="AP34" s="735"/>
      <c r="AQ34" s="735"/>
      <c r="AR34" s="735"/>
      <c r="AS34" s="735"/>
      <c r="AT34" s="735"/>
      <c r="AU34" s="735"/>
      <c r="AV34" s="735"/>
      <c r="AW34" s="735"/>
      <c r="AX34" s="735"/>
      <c r="AY34" s="735"/>
      <c r="AZ34" s="735"/>
      <c r="BA34" s="735"/>
      <c r="BB34" s="735"/>
      <c r="FE34" s="735"/>
      <c r="FF34" s="735"/>
      <c r="FG34" s="735"/>
      <c r="IT34" s="735"/>
      <c r="IU34" s="735"/>
      <c r="IV34" s="735"/>
    </row>
    <row r="35" spans="1:256" s="702" customFormat="1" ht="120" customHeight="1">
      <c r="A35" s="701"/>
      <c r="B35" s="705" t="s">
        <v>347</v>
      </c>
      <c r="C35" s="738" t="str">
        <f>'[3]Scorecard'!C18</f>
        <v>Establish a policy that when replacing or adding new equipment or appliances, they will have an ENERGY STAR rating.</v>
      </c>
      <c r="D35" s="908" t="s">
        <v>540</v>
      </c>
      <c r="E35" s="645" t="s">
        <v>128</v>
      </c>
      <c r="F35" s="746"/>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5"/>
      <c r="AM35" s="735"/>
      <c r="AN35" s="735"/>
      <c r="AO35" s="735"/>
      <c r="AP35" s="735"/>
      <c r="AQ35" s="735"/>
      <c r="AR35" s="735"/>
      <c r="AS35" s="735"/>
      <c r="AT35" s="735"/>
      <c r="AU35" s="735"/>
      <c r="AV35" s="735"/>
      <c r="AW35" s="735"/>
      <c r="AX35" s="735"/>
      <c r="AY35" s="735"/>
      <c r="AZ35" s="735"/>
      <c r="BA35" s="735"/>
      <c r="BB35" s="735"/>
      <c r="FE35" s="735"/>
      <c r="FF35" s="735"/>
      <c r="FG35" s="735"/>
      <c r="IT35" s="735"/>
      <c r="IU35" s="735"/>
      <c r="IV35" s="735"/>
    </row>
    <row r="36" spans="1:256" s="702" customFormat="1" ht="91.5" customHeight="1">
      <c r="A36" s="701">
        <v>22</v>
      </c>
      <c r="B36" s="762"/>
      <c r="C36" s="739"/>
      <c r="D36" s="899"/>
      <c r="E36" s="645" t="s">
        <v>129</v>
      </c>
      <c r="F36" s="746"/>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c r="AV36" s="735"/>
      <c r="AW36" s="735"/>
      <c r="AX36" s="735"/>
      <c r="AY36" s="735"/>
      <c r="AZ36" s="735"/>
      <c r="BA36" s="735"/>
      <c r="BB36" s="735"/>
      <c r="FE36" s="735"/>
      <c r="FF36" s="735"/>
      <c r="FG36" s="735"/>
      <c r="IT36" s="735"/>
      <c r="IU36" s="735"/>
      <c r="IV36" s="735"/>
    </row>
    <row r="37" spans="1:256" s="702" customFormat="1" ht="25.5" customHeight="1">
      <c r="A37" s="701"/>
      <c r="B37" s="705" t="s">
        <v>348</v>
      </c>
      <c r="C37" s="908" t="str">
        <f>'[3]Scorecard'!C19</f>
        <v>Change the settings on all office computers to go into sleep mode after a set time of non-use (1 pt), discontinue the use of screen savers (1 pt), and/or implement a "Computer Shut Off" education campaign (1 pt).</v>
      </c>
      <c r="D37" s="908" t="s">
        <v>456</v>
      </c>
      <c r="E37" s="645" t="s">
        <v>83</v>
      </c>
      <c r="F37" s="746"/>
      <c r="G37" s="735"/>
      <c r="H37" s="735"/>
      <c r="I37" s="735"/>
      <c r="J37" s="735"/>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5"/>
      <c r="AK37" s="735"/>
      <c r="AL37" s="735"/>
      <c r="AM37" s="735"/>
      <c r="AN37" s="735"/>
      <c r="AO37" s="735"/>
      <c r="AP37" s="735"/>
      <c r="AQ37" s="735"/>
      <c r="AR37" s="735"/>
      <c r="AS37" s="735"/>
      <c r="AT37" s="735"/>
      <c r="AU37" s="735"/>
      <c r="AV37" s="735"/>
      <c r="AW37" s="735"/>
      <c r="AX37" s="735"/>
      <c r="AY37" s="735"/>
      <c r="AZ37" s="735"/>
      <c r="BA37" s="735"/>
      <c r="BB37" s="735"/>
      <c r="FE37" s="735"/>
      <c r="FF37" s="735"/>
      <c r="FG37" s="735"/>
      <c r="IT37" s="735"/>
      <c r="IU37" s="735"/>
      <c r="IV37" s="735"/>
    </row>
    <row r="38" spans="1:256" s="702" customFormat="1" ht="25.5" customHeight="1">
      <c r="A38" s="701"/>
      <c r="B38" s="768"/>
      <c r="C38" s="898"/>
      <c r="D38" s="898"/>
      <c r="E38" s="645" t="s">
        <v>247</v>
      </c>
      <c r="F38" s="746"/>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c r="BA38" s="735"/>
      <c r="BB38" s="735"/>
      <c r="FE38" s="735"/>
      <c r="FF38" s="735"/>
      <c r="FG38" s="735"/>
      <c r="IT38" s="735"/>
      <c r="IU38" s="735"/>
      <c r="IV38" s="735"/>
    </row>
    <row r="39" spans="1:256" s="702" customFormat="1" ht="25.5" customHeight="1">
      <c r="A39" s="701"/>
      <c r="B39" s="768"/>
      <c r="C39" s="898"/>
      <c r="D39" s="898"/>
      <c r="E39" s="645" t="s">
        <v>94</v>
      </c>
      <c r="F39" s="746"/>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c r="BA39" s="735"/>
      <c r="BB39" s="735"/>
      <c r="FE39" s="735"/>
      <c r="FF39" s="735"/>
      <c r="FG39" s="735"/>
      <c r="IT39" s="735"/>
      <c r="IU39" s="735"/>
      <c r="IV39" s="735"/>
    </row>
    <row r="40" spans="1:256" s="702" customFormat="1" ht="25.5" customHeight="1">
      <c r="A40" s="701"/>
      <c r="B40" s="768"/>
      <c r="C40" s="898"/>
      <c r="D40" s="898"/>
      <c r="E40" s="646" t="s">
        <v>609</v>
      </c>
      <c r="F40" s="746"/>
      <c r="G40" s="735"/>
      <c r="H40" s="735"/>
      <c r="I40" s="735"/>
      <c r="J40" s="735"/>
      <c r="K40" s="735"/>
      <c r="L40" s="735"/>
      <c r="M40" s="735"/>
      <c r="N40" s="735"/>
      <c r="O40" s="735"/>
      <c r="P40" s="735"/>
      <c r="Q40" s="735"/>
      <c r="R40" s="735"/>
      <c r="S40" s="735"/>
      <c r="T40" s="735"/>
      <c r="U40" s="735"/>
      <c r="V40" s="735"/>
      <c r="W40" s="735"/>
      <c r="X40" s="735"/>
      <c r="Y40" s="735"/>
      <c r="Z40" s="735"/>
      <c r="AA40" s="735"/>
      <c r="AB40" s="735"/>
      <c r="AC40" s="735"/>
      <c r="AD40" s="735"/>
      <c r="AE40" s="735"/>
      <c r="AF40" s="735"/>
      <c r="AG40" s="735"/>
      <c r="AH40" s="735"/>
      <c r="AI40" s="735"/>
      <c r="AJ40" s="735"/>
      <c r="AK40" s="735"/>
      <c r="AL40" s="735"/>
      <c r="AM40" s="735"/>
      <c r="AN40" s="735"/>
      <c r="AO40" s="735"/>
      <c r="AP40" s="735"/>
      <c r="AQ40" s="735"/>
      <c r="AR40" s="735"/>
      <c r="AS40" s="735"/>
      <c r="AT40" s="735"/>
      <c r="AU40" s="735"/>
      <c r="AV40" s="735"/>
      <c r="AW40" s="735"/>
      <c r="AX40" s="735"/>
      <c r="AY40" s="735"/>
      <c r="AZ40" s="735"/>
      <c r="BA40" s="735"/>
      <c r="BB40" s="735"/>
      <c r="FE40" s="735"/>
      <c r="FF40" s="735"/>
      <c r="FG40" s="735"/>
      <c r="IT40" s="735"/>
      <c r="IU40" s="735"/>
      <c r="IV40" s="735"/>
    </row>
    <row r="41" spans="1:256" s="702" customFormat="1" ht="87.75" customHeight="1">
      <c r="A41" s="701"/>
      <c r="B41" s="762"/>
      <c r="C41" s="739"/>
      <c r="D41" s="899"/>
      <c r="E41" s="645" t="s">
        <v>128</v>
      </c>
      <c r="F41" s="746"/>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735"/>
      <c r="AY41" s="735"/>
      <c r="AZ41" s="735"/>
      <c r="BA41" s="735"/>
      <c r="BB41" s="735"/>
      <c r="FE41" s="735"/>
      <c r="FF41" s="735"/>
      <c r="FG41" s="735"/>
      <c r="IT41" s="735"/>
      <c r="IU41" s="735"/>
      <c r="IV41" s="735"/>
    </row>
    <row r="42" spans="1:256" s="702" customFormat="1" ht="111" customHeight="1">
      <c r="A42" s="701">
        <v>18</v>
      </c>
      <c r="B42" s="702" t="s">
        <v>349</v>
      </c>
      <c r="C42" s="770" t="str">
        <f>'[3]Scorecard'!C20</f>
        <v>Reduce copier/printer power consumption by using Stand By mode after 15 minutes of non-use and completely turn off at the end of the day.</v>
      </c>
      <c r="D42" s="770" t="s">
        <v>40</v>
      </c>
      <c r="E42" s="710" t="s">
        <v>246</v>
      </c>
      <c r="F42" s="746"/>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735"/>
      <c r="AY42" s="735"/>
      <c r="AZ42" s="735"/>
      <c r="BA42" s="735"/>
      <c r="BB42" s="735"/>
      <c r="FE42" s="735"/>
      <c r="FF42" s="735"/>
      <c r="FG42" s="735"/>
      <c r="IT42" s="735"/>
      <c r="IU42" s="735"/>
      <c r="IV42" s="735"/>
    </row>
    <row r="43" spans="1:256" s="702" customFormat="1" ht="21" customHeight="1" hidden="1">
      <c r="A43" s="701"/>
      <c r="C43" s="770"/>
      <c r="D43" s="770"/>
      <c r="E43" s="712"/>
      <c r="F43" s="746"/>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735"/>
      <c r="AY43" s="735"/>
      <c r="AZ43" s="735"/>
      <c r="BA43" s="735"/>
      <c r="BB43" s="735"/>
      <c r="FE43" s="735"/>
      <c r="FF43" s="735"/>
      <c r="FG43" s="735"/>
      <c r="IT43" s="735"/>
      <c r="IU43" s="735"/>
      <c r="IV43" s="735"/>
    </row>
    <row r="44" spans="1:256" s="702" customFormat="1" ht="54" customHeight="1">
      <c r="A44" s="701"/>
      <c r="B44" s="738" t="s">
        <v>8</v>
      </c>
      <c r="C44" s="738" t="str">
        <f>'[3]Scorecard'!C21</f>
        <v>Purchase CO2 offsets or renewable energy credits for 10% - 25% (2 pts) or 50% - 100% (3 pts) of your office's electricity usage.</v>
      </c>
      <c r="D44" s="908" t="s">
        <v>550</v>
      </c>
      <c r="E44" s="711" t="s">
        <v>2</v>
      </c>
      <c r="F44" s="746"/>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735"/>
      <c r="AY44" s="735"/>
      <c r="AZ44" s="735"/>
      <c r="BA44" s="735"/>
      <c r="BB44" s="735"/>
      <c r="FE44" s="735"/>
      <c r="FF44" s="735"/>
      <c r="FG44" s="735"/>
      <c r="IT44" s="735"/>
      <c r="IU44" s="735"/>
      <c r="IV44" s="735"/>
    </row>
    <row r="45" spans="1:256" s="702" customFormat="1" ht="54" customHeight="1">
      <c r="A45" s="701"/>
      <c r="B45" s="740"/>
      <c r="C45" s="740"/>
      <c r="D45" s="898"/>
      <c r="E45" s="710" t="s">
        <v>130</v>
      </c>
      <c r="F45" s="746"/>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735"/>
      <c r="AR45" s="735"/>
      <c r="AS45" s="735"/>
      <c r="AT45" s="735"/>
      <c r="AU45" s="735"/>
      <c r="AV45" s="735"/>
      <c r="AW45" s="735"/>
      <c r="AX45" s="735"/>
      <c r="AY45" s="735"/>
      <c r="AZ45" s="735"/>
      <c r="BA45" s="735"/>
      <c r="BB45" s="735"/>
      <c r="FE45" s="735"/>
      <c r="FF45" s="735"/>
      <c r="FG45" s="735"/>
      <c r="IT45" s="735"/>
      <c r="IU45" s="735"/>
      <c r="IV45" s="735"/>
    </row>
    <row r="46" spans="1:256" s="702" customFormat="1" ht="54" customHeight="1">
      <c r="A46" s="701">
        <v>19</v>
      </c>
      <c r="B46" s="740"/>
      <c r="C46" s="740"/>
      <c r="D46" s="898"/>
      <c r="E46" s="645" t="s">
        <v>192</v>
      </c>
      <c r="F46" s="746"/>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735"/>
      <c r="AU46" s="735"/>
      <c r="AV46" s="735"/>
      <c r="AW46" s="735"/>
      <c r="AX46" s="735"/>
      <c r="AY46" s="735"/>
      <c r="AZ46" s="735"/>
      <c r="BA46" s="735"/>
      <c r="BB46" s="735"/>
      <c r="FE46" s="735"/>
      <c r="FF46" s="735"/>
      <c r="FG46" s="735"/>
      <c r="IT46" s="735"/>
      <c r="IU46" s="735"/>
      <c r="IV46" s="735"/>
    </row>
    <row r="47" spans="1:256" s="705" customFormat="1" ht="56.25" customHeight="1" thickBot="1">
      <c r="A47" s="704">
        <v>24</v>
      </c>
      <c r="B47" s="771"/>
      <c r="C47" s="771"/>
      <c r="D47" s="901"/>
      <c r="E47" s="713" t="s">
        <v>193</v>
      </c>
      <c r="F47" s="748"/>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737"/>
      <c r="AJ47" s="737"/>
      <c r="AK47" s="737"/>
      <c r="AL47" s="737"/>
      <c r="AM47" s="737"/>
      <c r="AN47" s="737"/>
      <c r="AO47" s="737"/>
      <c r="AP47" s="737"/>
      <c r="AQ47" s="737"/>
      <c r="AR47" s="737"/>
      <c r="AS47" s="737"/>
      <c r="AT47" s="737"/>
      <c r="AU47" s="737"/>
      <c r="AV47" s="737"/>
      <c r="AW47" s="737"/>
      <c r="AX47" s="737"/>
      <c r="AY47" s="737"/>
      <c r="AZ47" s="737"/>
      <c r="BA47" s="737"/>
      <c r="BB47" s="737"/>
      <c r="FE47" s="737"/>
      <c r="FF47" s="737"/>
      <c r="FG47" s="737"/>
      <c r="IT47" s="737"/>
      <c r="IU47" s="737"/>
      <c r="IV47" s="737"/>
    </row>
    <row r="48" spans="1:5" s="726" customFormat="1" ht="18" customHeight="1">
      <c r="A48" s="725"/>
      <c r="B48" s="772" t="s">
        <v>443</v>
      </c>
      <c r="C48" s="772"/>
      <c r="D48" s="772"/>
      <c r="E48" s="772"/>
    </row>
    <row r="49" spans="1:256" s="722" customFormat="1" ht="87.75" customHeight="1">
      <c r="A49" s="720"/>
      <c r="B49" s="773" t="s">
        <v>229</v>
      </c>
      <c r="C49" s="744" t="str">
        <f>'[3]Scorecard'!C23</f>
        <v>Conduct a waste stream audit, establish waste reduction goals, and assess progress against goals every 6 months, with a goal of achieving a 50% diversion rate.</v>
      </c>
      <c r="D49" s="906" t="s">
        <v>44</v>
      </c>
      <c r="E49" s="648" t="s">
        <v>459</v>
      </c>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55"/>
      <c r="AY49" s="655"/>
      <c r="AZ49" s="655"/>
      <c r="BA49" s="655"/>
      <c r="BB49" s="655"/>
      <c r="FE49" s="655"/>
      <c r="FF49" s="655"/>
      <c r="FG49" s="655"/>
      <c r="IT49" s="655"/>
      <c r="IU49" s="655"/>
      <c r="IV49" s="655"/>
    </row>
    <row r="50" spans="1:256" s="722" customFormat="1" ht="11.25" customHeight="1" hidden="1">
      <c r="A50" s="720"/>
      <c r="B50" s="774"/>
      <c r="C50" s="775"/>
      <c r="D50" s="898"/>
      <c r="E50" s="753" t="s">
        <v>194</v>
      </c>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7"/>
      <c r="BA50" s="637"/>
      <c r="BB50" s="637"/>
      <c r="FE50" s="637"/>
      <c r="FF50" s="637"/>
      <c r="FG50" s="637"/>
      <c r="IT50" s="637"/>
      <c r="IU50" s="637"/>
      <c r="IV50" s="637"/>
    </row>
    <row r="51" spans="1:256" s="721" customFormat="1" ht="86.25" customHeight="1">
      <c r="A51" s="647"/>
      <c r="B51" s="774"/>
      <c r="C51" s="775"/>
      <c r="D51" s="898"/>
      <c r="E51" s="754"/>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c r="AO51" s="637"/>
      <c r="AP51" s="637"/>
      <c r="AQ51" s="637"/>
      <c r="AR51" s="637"/>
      <c r="AS51" s="637"/>
      <c r="AT51" s="637"/>
      <c r="AU51" s="637"/>
      <c r="AV51" s="637"/>
      <c r="AW51" s="637"/>
      <c r="AX51" s="637"/>
      <c r="AY51" s="637"/>
      <c r="AZ51" s="637"/>
      <c r="BA51" s="637"/>
      <c r="BB51" s="637"/>
      <c r="FE51" s="637"/>
      <c r="FF51" s="637"/>
      <c r="FG51" s="637"/>
      <c r="IT51" s="637"/>
      <c r="IU51" s="637"/>
      <c r="IV51" s="637"/>
    </row>
    <row r="52" spans="1:256" s="721" customFormat="1" ht="30" customHeight="1" hidden="1">
      <c r="A52" s="647">
        <v>1</v>
      </c>
      <c r="B52" s="774"/>
      <c r="C52" s="775"/>
      <c r="D52" s="898"/>
      <c r="E52" s="753" t="s">
        <v>243</v>
      </c>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7"/>
      <c r="AP52" s="637"/>
      <c r="AQ52" s="637"/>
      <c r="AR52" s="637"/>
      <c r="AS52" s="637"/>
      <c r="AT52" s="637"/>
      <c r="AU52" s="637"/>
      <c r="AV52" s="637"/>
      <c r="AW52" s="637"/>
      <c r="AX52" s="637"/>
      <c r="AY52" s="637"/>
      <c r="AZ52" s="637"/>
      <c r="BA52" s="637"/>
      <c r="BB52" s="637"/>
      <c r="FE52" s="637"/>
      <c r="FF52" s="637"/>
      <c r="FG52" s="637"/>
      <c r="IT52" s="637"/>
      <c r="IU52" s="637"/>
      <c r="IV52" s="637"/>
    </row>
    <row r="53" spans="1:256" s="721" customFormat="1" ht="86.25" customHeight="1">
      <c r="A53" s="647"/>
      <c r="B53" s="776"/>
      <c r="C53" s="777"/>
      <c r="D53" s="899"/>
      <c r="E53" s="754"/>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637"/>
      <c r="AL53" s="637"/>
      <c r="AM53" s="637"/>
      <c r="AN53" s="637"/>
      <c r="AO53" s="637"/>
      <c r="AP53" s="637"/>
      <c r="AQ53" s="637"/>
      <c r="AR53" s="637"/>
      <c r="AS53" s="637"/>
      <c r="AT53" s="637"/>
      <c r="AU53" s="637"/>
      <c r="AV53" s="637"/>
      <c r="AW53" s="637"/>
      <c r="AX53" s="637"/>
      <c r="AY53" s="637"/>
      <c r="AZ53" s="637"/>
      <c r="BA53" s="637"/>
      <c r="BB53" s="637"/>
      <c r="FE53" s="637"/>
      <c r="FF53" s="637"/>
      <c r="FG53" s="637"/>
      <c r="IT53" s="637"/>
      <c r="IU53" s="637"/>
      <c r="IV53" s="637"/>
    </row>
    <row r="54" spans="1:256" s="721" customFormat="1" ht="33.75" customHeight="1">
      <c r="A54" s="647"/>
      <c r="B54" s="773" t="s">
        <v>230</v>
      </c>
      <c r="C54" s="906" t="str">
        <f>'[3]Scorecard'!C24</f>
        <v>Develop a green purchasing policy to procure green products where feasible, and circulate the policy to employees electronically.</v>
      </c>
      <c r="D54" s="907" t="s">
        <v>45</v>
      </c>
      <c r="E54" s="727" t="s">
        <v>195</v>
      </c>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c r="AI54" s="637"/>
      <c r="AJ54" s="637"/>
      <c r="AK54" s="637"/>
      <c r="AL54" s="637"/>
      <c r="AM54" s="637"/>
      <c r="AN54" s="637"/>
      <c r="AO54" s="637"/>
      <c r="AP54" s="637"/>
      <c r="AQ54" s="637"/>
      <c r="AR54" s="637"/>
      <c r="AS54" s="637"/>
      <c r="AT54" s="637"/>
      <c r="AU54" s="637"/>
      <c r="AV54" s="637"/>
      <c r="AW54" s="637"/>
      <c r="AX54" s="637"/>
      <c r="AY54" s="637"/>
      <c r="AZ54" s="637"/>
      <c r="BA54" s="637"/>
      <c r="BB54" s="637"/>
      <c r="FE54" s="637"/>
      <c r="FF54" s="637"/>
      <c r="FG54" s="637"/>
      <c r="IT54" s="637"/>
      <c r="IU54" s="637"/>
      <c r="IV54" s="637"/>
    </row>
    <row r="55" spans="1:256" s="721" customFormat="1" ht="33.75" customHeight="1">
      <c r="A55" s="647"/>
      <c r="B55" s="774"/>
      <c r="C55" s="898"/>
      <c r="D55" s="898"/>
      <c r="E55" s="727" t="s">
        <v>196</v>
      </c>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c r="AJ55" s="637"/>
      <c r="AK55" s="637"/>
      <c r="AL55" s="637"/>
      <c r="AM55" s="637"/>
      <c r="AN55" s="637"/>
      <c r="AO55" s="637"/>
      <c r="AP55" s="637"/>
      <c r="AQ55" s="637"/>
      <c r="AR55" s="637"/>
      <c r="AS55" s="637"/>
      <c r="AT55" s="637"/>
      <c r="AU55" s="637"/>
      <c r="AV55" s="637"/>
      <c r="AW55" s="637"/>
      <c r="AX55" s="637"/>
      <c r="AY55" s="637"/>
      <c r="AZ55" s="637"/>
      <c r="BA55" s="637"/>
      <c r="BB55" s="637"/>
      <c r="FE55" s="637"/>
      <c r="FF55" s="637"/>
      <c r="FG55" s="637"/>
      <c r="IT55" s="637"/>
      <c r="IU55" s="637"/>
      <c r="IV55" s="637"/>
    </row>
    <row r="56" spans="1:256" s="721" customFormat="1" ht="72.75" customHeight="1">
      <c r="A56" s="647"/>
      <c r="B56" s="774"/>
      <c r="C56" s="898"/>
      <c r="D56" s="898"/>
      <c r="E56" s="727" t="s">
        <v>197</v>
      </c>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637"/>
      <c r="AJ56" s="637"/>
      <c r="AK56" s="637"/>
      <c r="AL56" s="637"/>
      <c r="AM56" s="637"/>
      <c r="AN56" s="637"/>
      <c r="AO56" s="637"/>
      <c r="AP56" s="637"/>
      <c r="AQ56" s="637"/>
      <c r="AR56" s="637"/>
      <c r="AS56" s="637"/>
      <c r="AT56" s="637"/>
      <c r="AU56" s="637"/>
      <c r="AV56" s="637"/>
      <c r="AW56" s="637"/>
      <c r="AX56" s="637"/>
      <c r="AY56" s="637"/>
      <c r="AZ56" s="637"/>
      <c r="BA56" s="637"/>
      <c r="BB56" s="637"/>
      <c r="FE56" s="637"/>
      <c r="FF56" s="637"/>
      <c r="FG56" s="637"/>
      <c r="IT56" s="637"/>
      <c r="IU56" s="637"/>
      <c r="IV56" s="637"/>
    </row>
    <row r="57" spans="1:256" s="721" customFormat="1" ht="33.75" customHeight="1">
      <c r="A57" s="647"/>
      <c r="B57" s="774"/>
      <c r="C57" s="898"/>
      <c r="D57" s="898"/>
      <c r="E57" s="648" t="s">
        <v>465</v>
      </c>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637"/>
      <c r="AJ57" s="637"/>
      <c r="AK57" s="637"/>
      <c r="AL57" s="637"/>
      <c r="AM57" s="637"/>
      <c r="AN57" s="637"/>
      <c r="AO57" s="637"/>
      <c r="AP57" s="637"/>
      <c r="AQ57" s="637"/>
      <c r="AR57" s="637"/>
      <c r="AS57" s="637"/>
      <c r="AT57" s="637"/>
      <c r="AU57" s="637"/>
      <c r="AV57" s="637"/>
      <c r="AW57" s="637"/>
      <c r="AX57" s="637"/>
      <c r="AY57" s="637"/>
      <c r="AZ57" s="637"/>
      <c r="BA57" s="637"/>
      <c r="BB57" s="637"/>
      <c r="FE57" s="637"/>
      <c r="FF57" s="637"/>
      <c r="FG57" s="637"/>
      <c r="IT57" s="637"/>
      <c r="IU57" s="637"/>
      <c r="IV57" s="637"/>
    </row>
    <row r="58" spans="1:256" s="721" customFormat="1" ht="33.75" customHeight="1">
      <c r="A58" s="647"/>
      <c r="B58" s="774"/>
      <c r="C58" s="898"/>
      <c r="D58" s="898"/>
      <c r="E58" s="727" t="s">
        <v>198</v>
      </c>
      <c r="F58" s="637"/>
      <c r="G58" s="637"/>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637"/>
      <c r="AJ58" s="637"/>
      <c r="AK58" s="637"/>
      <c r="AL58" s="637"/>
      <c r="AM58" s="637"/>
      <c r="AN58" s="637"/>
      <c r="AO58" s="637"/>
      <c r="AP58" s="637"/>
      <c r="AQ58" s="637"/>
      <c r="AR58" s="637"/>
      <c r="AS58" s="637"/>
      <c r="AT58" s="637"/>
      <c r="AU58" s="637"/>
      <c r="AV58" s="637"/>
      <c r="AW58" s="637"/>
      <c r="AX58" s="637"/>
      <c r="AY58" s="637"/>
      <c r="AZ58" s="637"/>
      <c r="BA58" s="637"/>
      <c r="BB58" s="637"/>
      <c r="FE58" s="637"/>
      <c r="FF58" s="637"/>
      <c r="FG58" s="637"/>
      <c r="IT58" s="637"/>
      <c r="IU58" s="637"/>
      <c r="IV58" s="637"/>
    </row>
    <row r="59" spans="1:256" s="721" customFormat="1" ht="24.75" customHeight="1" hidden="1">
      <c r="A59" s="647">
        <v>2</v>
      </c>
      <c r="B59" s="774"/>
      <c r="C59" s="898"/>
      <c r="D59" s="898"/>
      <c r="E59" s="753" t="s">
        <v>466</v>
      </c>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c r="AO59" s="637"/>
      <c r="AP59" s="637"/>
      <c r="AQ59" s="637"/>
      <c r="AR59" s="637"/>
      <c r="AS59" s="637"/>
      <c r="AT59" s="637"/>
      <c r="AU59" s="637"/>
      <c r="AV59" s="637"/>
      <c r="AW59" s="637"/>
      <c r="AX59" s="637"/>
      <c r="AY59" s="637"/>
      <c r="AZ59" s="637"/>
      <c r="BA59" s="637"/>
      <c r="BB59" s="637"/>
      <c r="FE59" s="637"/>
      <c r="FF59" s="637"/>
      <c r="FG59" s="637"/>
      <c r="IT59" s="637"/>
      <c r="IU59" s="637"/>
      <c r="IV59" s="637"/>
    </row>
    <row r="60" spans="1:256" s="721" customFormat="1" ht="33.75" customHeight="1">
      <c r="A60" s="647"/>
      <c r="B60" s="774"/>
      <c r="C60" s="898"/>
      <c r="D60" s="898"/>
      <c r="E60" s="754"/>
      <c r="F60" s="637"/>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c r="AO60" s="637"/>
      <c r="AP60" s="637"/>
      <c r="AQ60" s="637"/>
      <c r="AR60" s="637"/>
      <c r="AS60" s="637"/>
      <c r="AT60" s="637"/>
      <c r="AU60" s="637"/>
      <c r="AV60" s="637"/>
      <c r="AW60" s="637"/>
      <c r="AX60" s="637"/>
      <c r="AY60" s="637"/>
      <c r="AZ60" s="637"/>
      <c r="BA60" s="637"/>
      <c r="BB60" s="637"/>
      <c r="FE60" s="637"/>
      <c r="FF60" s="637"/>
      <c r="FG60" s="637"/>
      <c r="IT60" s="637"/>
      <c r="IU60" s="637"/>
      <c r="IV60" s="637"/>
    </row>
    <row r="61" spans="1:256" s="721" customFormat="1" ht="92.25" customHeight="1">
      <c r="A61" s="647"/>
      <c r="B61" s="776"/>
      <c r="C61" s="777"/>
      <c r="D61" s="899"/>
      <c r="E61" s="648" t="s">
        <v>242</v>
      </c>
      <c r="F61" s="637"/>
      <c r="G61" s="637"/>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7"/>
      <c r="AM61" s="637"/>
      <c r="AN61" s="637"/>
      <c r="AO61" s="637"/>
      <c r="AP61" s="637"/>
      <c r="AQ61" s="637"/>
      <c r="AR61" s="637"/>
      <c r="AS61" s="637"/>
      <c r="AT61" s="637"/>
      <c r="AU61" s="637"/>
      <c r="AV61" s="637"/>
      <c r="AW61" s="637"/>
      <c r="AX61" s="637"/>
      <c r="AY61" s="637"/>
      <c r="AZ61" s="637"/>
      <c r="BA61" s="637"/>
      <c r="BB61" s="637"/>
      <c r="FE61" s="637"/>
      <c r="FF61" s="637"/>
      <c r="FG61" s="637"/>
      <c r="IT61" s="637"/>
      <c r="IU61" s="637"/>
      <c r="IV61" s="637"/>
    </row>
    <row r="62" spans="1:256" s="721" customFormat="1" ht="34.5" customHeight="1">
      <c r="A62" s="647"/>
      <c r="B62" s="773" t="s">
        <v>231</v>
      </c>
      <c r="C62" s="906" t="str">
        <f>'[3]Scorecard'!C25</f>
        <v>Establish a recycling policy that codifies all office recycling practices in coordination with your building's recycling provider.</v>
      </c>
      <c r="D62" s="906" t="s">
        <v>616</v>
      </c>
      <c r="E62" s="727" t="s">
        <v>199</v>
      </c>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c r="AM62" s="637"/>
      <c r="AN62" s="637"/>
      <c r="AO62" s="637"/>
      <c r="AP62" s="637"/>
      <c r="AQ62" s="637"/>
      <c r="AR62" s="637"/>
      <c r="AS62" s="637"/>
      <c r="AT62" s="637"/>
      <c r="AU62" s="637"/>
      <c r="AV62" s="637"/>
      <c r="AW62" s="637"/>
      <c r="AX62" s="637"/>
      <c r="AY62" s="637"/>
      <c r="AZ62" s="637"/>
      <c r="BA62" s="637"/>
      <c r="BB62" s="637"/>
      <c r="FE62" s="637"/>
      <c r="FF62" s="637"/>
      <c r="FG62" s="637"/>
      <c r="IT62" s="637"/>
      <c r="IU62" s="637"/>
      <c r="IV62" s="637"/>
    </row>
    <row r="63" spans="1:256" s="721" customFormat="1" ht="63.75" customHeight="1">
      <c r="A63" s="647">
        <v>3</v>
      </c>
      <c r="B63" s="774"/>
      <c r="C63" s="898"/>
      <c r="D63" s="898"/>
      <c r="E63" s="648" t="s">
        <v>131</v>
      </c>
      <c r="F63" s="637"/>
      <c r="G63" s="637"/>
      <c r="H63" s="637"/>
      <c r="I63" s="637"/>
      <c r="J63" s="637"/>
      <c r="K63" s="637"/>
      <c r="L63" s="637"/>
      <c r="M63" s="637"/>
      <c r="N63" s="637"/>
      <c r="O63" s="637"/>
      <c r="P63" s="637"/>
      <c r="Q63" s="637"/>
      <c r="R63" s="637"/>
      <c r="S63" s="637"/>
      <c r="T63" s="637"/>
      <c r="U63" s="637"/>
      <c r="V63" s="637"/>
      <c r="W63" s="637"/>
      <c r="X63" s="637"/>
      <c r="Y63" s="637"/>
      <c r="Z63" s="637"/>
      <c r="AA63" s="637"/>
      <c r="AB63" s="637"/>
      <c r="AC63" s="637"/>
      <c r="AD63" s="637"/>
      <c r="AE63" s="637"/>
      <c r="AF63" s="637"/>
      <c r="AG63" s="637"/>
      <c r="AH63" s="637"/>
      <c r="AI63" s="637"/>
      <c r="AJ63" s="637"/>
      <c r="AK63" s="637"/>
      <c r="AL63" s="637"/>
      <c r="AM63" s="637"/>
      <c r="AN63" s="637"/>
      <c r="AO63" s="637"/>
      <c r="AP63" s="637"/>
      <c r="AQ63" s="637"/>
      <c r="AR63" s="637"/>
      <c r="AS63" s="637"/>
      <c r="AT63" s="637"/>
      <c r="AU63" s="637"/>
      <c r="AV63" s="637"/>
      <c r="AW63" s="637"/>
      <c r="AX63" s="637"/>
      <c r="AY63" s="637"/>
      <c r="AZ63" s="637"/>
      <c r="BA63" s="637"/>
      <c r="BB63" s="637"/>
      <c r="FE63" s="637"/>
      <c r="FF63" s="637"/>
      <c r="FG63" s="637"/>
      <c r="IT63" s="637"/>
      <c r="IU63" s="637"/>
      <c r="IV63" s="637"/>
    </row>
    <row r="64" spans="1:256" s="721" customFormat="1" ht="34.5" customHeight="1">
      <c r="A64" s="647"/>
      <c r="B64" s="774"/>
      <c r="C64" s="898"/>
      <c r="D64" s="898"/>
      <c r="E64" s="648" t="s">
        <v>132</v>
      </c>
      <c r="F64" s="637"/>
      <c r="G64" s="637"/>
      <c r="H64" s="637"/>
      <c r="I64" s="637"/>
      <c r="J64" s="637"/>
      <c r="K64" s="637"/>
      <c r="L64" s="637"/>
      <c r="M64" s="637"/>
      <c r="N64" s="637"/>
      <c r="O64" s="637"/>
      <c r="P64" s="637"/>
      <c r="Q64" s="637"/>
      <c r="R64" s="637"/>
      <c r="S64" s="637"/>
      <c r="T64" s="637"/>
      <c r="U64" s="637"/>
      <c r="V64" s="637"/>
      <c r="W64" s="637"/>
      <c r="X64" s="637"/>
      <c r="Y64" s="637"/>
      <c r="Z64" s="637"/>
      <c r="AA64" s="637"/>
      <c r="AB64" s="637"/>
      <c r="AC64" s="637"/>
      <c r="AD64" s="637"/>
      <c r="AE64" s="637"/>
      <c r="AF64" s="637"/>
      <c r="AG64" s="637"/>
      <c r="AH64" s="637"/>
      <c r="AI64" s="637"/>
      <c r="AJ64" s="637"/>
      <c r="AK64" s="637"/>
      <c r="AL64" s="637"/>
      <c r="AM64" s="637"/>
      <c r="AN64" s="637"/>
      <c r="AO64" s="637"/>
      <c r="AP64" s="637"/>
      <c r="AQ64" s="637"/>
      <c r="AR64" s="637"/>
      <c r="AS64" s="637"/>
      <c r="AT64" s="637"/>
      <c r="AU64" s="637"/>
      <c r="AV64" s="637"/>
      <c r="AW64" s="637"/>
      <c r="AX64" s="637"/>
      <c r="AY64" s="637"/>
      <c r="AZ64" s="637"/>
      <c r="BA64" s="637"/>
      <c r="BB64" s="637"/>
      <c r="FE64" s="637"/>
      <c r="FF64" s="637"/>
      <c r="FG64" s="637"/>
      <c r="IT64" s="637"/>
      <c r="IU64" s="637"/>
      <c r="IV64" s="637"/>
    </row>
    <row r="65" spans="1:256" s="721" customFormat="1" ht="34.5" customHeight="1">
      <c r="A65" s="647"/>
      <c r="B65" s="774"/>
      <c r="C65" s="898"/>
      <c r="D65" s="898"/>
      <c r="E65" s="648" t="s">
        <v>133</v>
      </c>
      <c r="F65" s="637"/>
      <c r="G65" s="637"/>
      <c r="H65" s="637"/>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637"/>
      <c r="AJ65" s="637"/>
      <c r="AK65" s="637"/>
      <c r="AL65" s="637"/>
      <c r="AM65" s="637"/>
      <c r="AN65" s="637"/>
      <c r="AO65" s="637"/>
      <c r="AP65" s="637"/>
      <c r="AQ65" s="637"/>
      <c r="AR65" s="637"/>
      <c r="AS65" s="637"/>
      <c r="AT65" s="637"/>
      <c r="AU65" s="637"/>
      <c r="AV65" s="637"/>
      <c r="AW65" s="637"/>
      <c r="AX65" s="637"/>
      <c r="AY65" s="637"/>
      <c r="AZ65" s="637"/>
      <c r="BA65" s="637"/>
      <c r="BB65" s="637"/>
      <c r="FE65" s="637"/>
      <c r="FF65" s="637"/>
      <c r="FG65" s="637"/>
      <c r="IT65" s="637"/>
      <c r="IU65" s="637"/>
      <c r="IV65" s="637"/>
    </row>
    <row r="66" spans="1:256" s="721" customFormat="1" ht="73.5" customHeight="1">
      <c r="A66" s="647"/>
      <c r="B66" s="776"/>
      <c r="C66" s="777"/>
      <c r="D66" s="899"/>
      <c r="E66" s="778" t="s">
        <v>613</v>
      </c>
      <c r="F66" s="637"/>
      <c r="G66" s="637"/>
      <c r="H66" s="637"/>
      <c r="I66" s="637"/>
      <c r="J66" s="637"/>
      <c r="K66" s="637"/>
      <c r="L66" s="637"/>
      <c r="M66" s="637"/>
      <c r="N66" s="637"/>
      <c r="O66" s="637"/>
      <c r="P66" s="637"/>
      <c r="Q66" s="637"/>
      <c r="R66" s="637"/>
      <c r="S66" s="637"/>
      <c r="T66" s="637"/>
      <c r="U66" s="637"/>
      <c r="V66" s="637"/>
      <c r="W66" s="637"/>
      <c r="X66" s="637"/>
      <c r="Y66" s="637"/>
      <c r="Z66" s="637"/>
      <c r="AA66" s="637"/>
      <c r="AB66" s="637"/>
      <c r="AC66" s="637"/>
      <c r="AD66" s="637"/>
      <c r="AE66" s="637"/>
      <c r="AF66" s="637"/>
      <c r="AG66" s="637"/>
      <c r="AH66" s="637"/>
      <c r="AI66" s="637"/>
      <c r="AJ66" s="637"/>
      <c r="AK66" s="637"/>
      <c r="AL66" s="637"/>
      <c r="AM66" s="637"/>
      <c r="AN66" s="637"/>
      <c r="AO66" s="637"/>
      <c r="AP66" s="637"/>
      <c r="AQ66" s="637"/>
      <c r="AR66" s="637"/>
      <c r="AS66" s="637"/>
      <c r="AT66" s="637"/>
      <c r="AU66" s="637"/>
      <c r="AV66" s="637"/>
      <c r="AW66" s="637"/>
      <c r="AX66" s="637"/>
      <c r="AY66" s="637"/>
      <c r="AZ66" s="637"/>
      <c r="BA66" s="637"/>
      <c r="BB66" s="637"/>
      <c r="FE66" s="637"/>
      <c r="FF66" s="637"/>
      <c r="FG66" s="637"/>
      <c r="IT66" s="637"/>
      <c r="IU66" s="637"/>
      <c r="IV66" s="637"/>
    </row>
    <row r="67" spans="1:256" s="773" customFormat="1" ht="84.75" customHeight="1">
      <c r="A67" s="826">
        <v>10</v>
      </c>
      <c r="B67" s="779" t="s">
        <v>331</v>
      </c>
      <c r="C67" s="744" t="str">
        <f>'[3]Scorecard'!C26</f>
        <v>Have individual recycling bins available at employee desks (or at a centralized location nearby), and verify that the cleaning staff separates the recyclables from the trash.</v>
      </c>
      <c r="D67" s="906" t="s">
        <v>617</v>
      </c>
      <c r="E67" s="827" t="s">
        <v>614</v>
      </c>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8"/>
      <c r="AL67" s="828"/>
      <c r="AM67" s="828"/>
      <c r="AN67" s="828"/>
      <c r="AO67" s="828"/>
      <c r="AP67" s="828"/>
      <c r="AQ67" s="828"/>
      <c r="AR67" s="828"/>
      <c r="AS67" s="828"/>
      <c r="AT67" s="828"/>
      <c r="AU67" s="828"/>
      <c r="AV67" s="828"/>
      <c r="AW67" s="828"/>
      <c r="AX67" s="828"/>
      <c r="AY67" s="828"/>
      <c r="AZ67" s="828"/>
      <c r="BA67" s="828"/>
      <c r="BB67" s="828"/>
      <c r="FE67" s="828"/>
      <c r="FF67" s="828"/>
      <c r="FG67" s="828"/>
      <c r="IT67" s="828"/>
      <c r="IU67" s="828"/>
      <c r="IV67" s="828"/>
    </row>
    <row r="68" spans="1:256" s="776" customFormat="1" ht="84.75" customHeight="1">
      <c r="A68" s="824"/>
      <c r="B68" s="780"/>
      <c r="C68" s="777"/>
      <c r="D68" s="899"/>
      <c r="E68" s="829"/>
      <c r="F68" s="825"/>
      <c r="G68" s="825"/>
      <c r="H68" s="825"/>
      <c r="I68" s="825"/>
      <c r="J68" s="825"/>
      <c r="K68" s="825"/>
      <c r="L68" s="825"/>
      <c r="M68" s="825"/>
      <c r="N68" s="825"/>
      <c r="O68" s="825"/>
      <c r="P68" s="825"/>
      <c r="Q68" s="825"/>
      <c r="R68" s="825"/>
      <c r="S68" s="825"/>
      <c r="T68" s="825"/>
      <c r="U68" s="825"/>
      <c r="V68" s="825"/>
      <c r="W68" s="825"/>
      <c r="X68" s="825"/>
      <c r="Y68" s="825"/>
      <c r="Z68" s="825"/>
      <c r="AA68" s="825"/>
      <c r="AB68" s="825"/>
      <c r="AC68" s="825"/>
      <c r="AD68" s="825"/>
      <c r="AE68" s="825"/>
      <c r="AF68" s="825"/>
      <c r="AG68" s="825"/>
      <c r="AH68" s="825"/>
      <c r="AI68" s="825"/>
      <c r="AJ68" s="825"/>
      <c r="AK68" s="825"/>
      <c r="AL68" s="825"/>
      <c r="AM68" s="825"/>
      <c r="AN68" s="825"/>
      <c r="AO68" s="825"/>
      <c r="AP68" s="825"/>
      <c r="AQ68" s="825"/>
      <c r="AR68" s="825"/>
      <c r="AS68" s="825"/>
      <c r="AT68" s="825"/>
      <c r="AU68" s="825"/>
      <c r="AV68" s="825"/>
      <c r="AW68" s="825"/>
      <c r="AX68" s="825"/>
      <c r="AY68" s="825"/>
      <c r="AZ68" s="825"/>
      <c r="BA68" s="825"/>
      <c r="BB68" s="825"/>
      <c r="FE68" s="825"/>
      <c r="FF68" s="825"/>
      <c r="FG68" s="825"/>
      <c r="IT68" s="825"/>
      <c r="IU68" s="825"/>
      <c r="IV68" s="825"/>
    </row>
    <row r="69" spans="1:256" s="721" customFormat="1" ht="69" customHeight="1">
      <c r="A69" s="647"/>
      <c r="B69" s="773" t="s">
        <v>332</v>
      </c>
      <c r="C69" s="744" t="str">
        <f>'[3]Scorecard'!C27</f>
        <v>Find out how much copier/printer paper your office uses and establish milestones to reduce paper use.</v>
      </c>
      <c r="D69" s="906" t="s">
        <v>633</v>
      </c>
      <c r="E69" s="648" t="s">
        <v>134</v>
      </c>
      <c r="F69" s="637"/>
      <c r="G69" s="637"/>
      <c r="H69" s="637"/>
      <c r="I69" s="637"/>
      <c r="J69" s="637"/>
      <c r="K69" s="637"/>
      <c r="L69" s="637"/>
      <c r="M69" s="637"/>
      <c r="N69" s="637"/>
      <c r="O69" s="637"/>
      <c r="P69" s="637"/>
      <c r="Q69" s="637"/>
      <c r="R69" s="637"/>
      <c r="S69" s="637"/>
      <c r="T69" s="637"/>
      <c r="U69" s="637"/>
      <c r="V69" s="637"/>
      <c r="W69" s="637"/>
      <c r="X69" s="637"/>
      <c r="Y69" s="637"/>
      <c r="Z69" s="637"/>
      <c r="AA69" s="637"/>
      <c r="AB69" s="637"/>
      <c r="AC69" s="637"/>
      <c r="AD69" s="637"/>
      <c r="AE69" s="637"/>
      <c r="AF69" s="637"/>
      <c r="AG69" s="637"/>
      <c r="AH69" s="637"/>
      <c r="AI69" s="637"/>
      <c r="AJ69" s="637"/>
      <c r="AK69" s="637"/>
      <c r="AL69" s="637"/>
      <c r="AM69" s="637"/>
      <c r="AN69" s="637"/>
      <c r="AO69" s="637"/>
      <c r="AP69" s="637"/>
      <c r="AQ69" s="637"/>
      <c r="AR69" s="637"/>
      <c r="AS69" s="637"/>
      <c r="AT69" s="637"/>
      <c r="AU69" s="637"/>
      <c r="AV69" s="637"/>
      <c r="AW69" s="637"/>
      <c r="AX69" s="637"/>
      <c r="AY69" s="637"/>
      <c r="AZ69" s="637"/>
      <c r="BA69" s="637"/>
      <c r="BB69" s="637"/>
      <c r="FE69" s="637"/>
      <c r="FF69" s="637"/>
      <c r="FG69" s="637"/>
      <c r="IT69" s="637"/>
      <c r="IU69" s="637"/>
      <c r="IV69" s="637"/>
    </row>
    <row r="70" spans="1:256" s="721" customFormat="1" ht="69" customHeight="1">
      <c r="A70" s="647">
        <v>4</v>
      </c>
      <c r="B70" s="774"/>
      <c r="C70" s="775"/>
      <c r="D70" s="898"/>
      <c r="E70" s="727" t="s">
        <v>200</v>
      </c>
      <c r="F70" s="637"/>
      <c r="G70" s="637"/>
      <c r="H70" s="637"/>
      <c r="I70" s="637"/>
      <c r="J70" s="637"/>
      <c r="K70" s="637"/>
      <c r="L70" s="637"/>
      <c r="M70" s="637"/>
      <c r="N70" s="637"/>
      <c r="O70" s="637"/>
      <c r="P70" s="637"/>
      <c r="Q70" s="637"/>
      <c r="R70" s="637"/>
      <c r="S70" s="637"/>
      <c r="T70" s="637"/>
      <c r="U70" s="637"/>
      <c r="V70" s="637"/>
      <c r="W70" s="637"/>
      <c r="X70" s="637"/>
      <c r="Y70" s="637"/>
      <c r="Z70" s="637"/>
      <c r="AA70" s="637"/>
      <c r="AB70" s="637"/>
      <c r="AC70" s="637"/>
      <c r="AD70" s="637"/>
      <c r="AE70" s="637"/>
      <c r="AF70" s="637"/>
      <c r="AG70" s="637"/>
      <c r="AH70" s="637"/>
      <c r="AI70" s="637"/>
      <c r="AJ70" s="637"/>
      <c r="AK70" s="637"/>
      <c r="AL70" s="637"/>
      <c r="AM70" s="637"/>
      <c r="AN70" s="637"/>
      <c r="AO70" s="637"/>
      <c r="AP70" s="637"/>
      <c r="AQ70" s="637"/>
      <c r="AR70" s="637"/>
      <c r="AS70" s="637"/>
      <c r="AT70" s="637"/>
      <c r="AU70" s="637"/>
      <c r="AV70" s="637"/>
      <c r="AW70" s="637"/>
      <c r="AX70" s="637"/>
      <c r="AY70" s="637"/>
      <c r="AZ70" s="637"/>
      <c r="BA70" s="637"/>
      <c r="BB70" s="637"/>
      <c r="FE70" s="637"/>
      <c r="FF70" s="637"/>
      <c r="FG70" s="637"/>
      <c r="IT70" s="637"/>
      <c r="IU70" s="637"/>
      <c r="IV70" s="637"/>
    </row>
    <row r="71" spans="1:256" s="721" customFormat="1" ht="69.75" customHeight="1">
      <c r="A71" s="647"/>
      <c r="B71" s="776"/>
      <c r="C71" s="777"/>
      <c r="D71" s="899"/>
      <c r="E71" s="781" t="s">
        <v>618</v>
      </c>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637"/>
      <c r="AM71" s="637"/>
      <c r="AN71" s="637"/>
      <c r="AO71" s="637"/>
      <c r="AP71" s="637"/>
      <c r="AQ71" s="637"/>
      <c r="AR71" s="637"/>
      <c r="AS71" s="637"/>
      <c r="AT71" s="637"/>
      <c r="AU71" s="637"/>
      <c r="AV71" s="637"/>
      <c r="AW71" s="637"/>
      <c r="AX71" s="637"/>
      <c r="AY71" s="637"/>
      <c r="AZ71" s="637"/>
      <c r="BA71" s="637"/>
      <c r="BB71" s="637"/>
      <c r="FE71" s="637"/>
      <c r="FF71" s="637"/>
      <c r="FG71" s="637"/>
      <c r="IT71" s="637"/>
      <c r="IU71" s="637"/>
      <c r="IV71" s="637"/>
    </row>
    <row r="72" spans="1:256" s="721" customFormat="1" ht="81" customHeight="1">
      <c r="A72" s="647">
        <v>5</v>
      </c>
      <c r="B72" s="779" t="s">
        <v>333</v>
      </c>
      <c r="C72" s="744" t="str">
        <f>'[3]Scorecard'!C28</f>
        <v>Purchase 30% (1 pt) to 100% (2 pts) post-consumer recycled copier / printer paper (processed chlorine free, PCF, if possible)</v>
      </c>
      <c r="D72" s="906" t="s">
        <v>59</v>
      </c>
      <c r="E72" s="648" t="s">
        <v>135</v>
      </c>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7"/>
      <c r="AF72" s="637"/>
      <c r="AG72" s="637"/>
      <c r="AH72" s="637"/>
      <c r="AI72" s="637"/>
      <c r="AJ72" s="637"/>
      <c r="AK72" s="637"/>
      <c r="AL72" s="637"/>
      <c r="AM72" s="637"/>
      <c r="AN72" s="637"/>
      <c r="AO72" s="637"/>
      <c r="AP72" s="637"/>
      <c r="AQ72" s="637"/>
      <c r="AR72" s="637"/>
      <c r="AS72" s="637"/>
      <c r="AT72" s="637"/>
      <c r="AU72" s="637"/>
      <c r="AV72" s="637"/>
      <c r="AW72" s="637"/>
      <c r="AX72" s="637"/>
      <c r="AY72" s="637"/>
      <c r="AZ72" s="637"/>
      <c r="BA72" s="637"/>
      <c r="BB72" s="637"/>
      <c r="FE72" s="637"/>
      <c r="FF72" s="637"/>
      <c r="FG72" s="637"/>
      <c r="IT72" s="637"/>
      <c r="IU72" s="637"/>
      <c r="IV72" s="637"/>
    </row>
    <row r="73" spans="1:256" s="721" customFormat="1" ht="81.75" customHeight="1">
      <c r="A73" s="647"/>
      <c r="B73" s="782"/>
      <c r="C73" s="775"/>
      <c r="D73" s="898"/>
      <c r="E73" s="648" t="s">
        <v>162</v>
      </c>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7"/>
      <c r="AY73" s="637"/>
      <c r="AZ73" s="637"/>
      <c r="BA73" s="637"/>
      <c r="BB73" s="637"/>
      <c r="FE73" s="637"/>
      <c r="FF73" s="637"/>
      <c r="FG73" s="637"/>
      <c r="IT73" s="637"/>
      <c r="IU73" s="637"/>
      <c r="IV73" s="637"/>
    </row>
    <row r="74" spans="1:256" s="721" customFormat="1" ht="120.75" customHeight="1">
      <c r="A74" s="647"/>
      <c r="B74" s="780"/>
      <c r="C74" s="777"/>
      <c r="D74" s="899"/>
      <c r="E74" s="778" t="s">
        <v>615</v>
      </c>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7"/>
      <c r="AG74" s="637"/>
      <c r="AH74" s="637"/>
      <c r="AI74" s="637"/>
      <c r="AJ74" s="637"/>
      <c r="AK74" s="637"/>
      <c r="AL74" s="637"/>
      <c r="AM74" s="637"/>
      <c r="AN74" s="637"/>
      <c r="AO74" s="637"/>
      <c r="AP74" s="637"/>
      <c r="AQ74" s="637"/>
      <c r="AR74" s="637"/>
      <c r="AS74" s="637"/>
      <c r="AT74" s="637"/>
      <c r="AU74" s="637"/>
      <c r="AV74" s="637"/>
      <c r="AW74" s="637"/>
      <c r="AX74" s="637"/>
      <c r="AY74" s="637"/>
      <c r="AZ74" s="637"/>
      <c r="BA74" s="637"/>
      <c r="BB74" s="637"/>
      <c r="FE74" s="637"/>
      <c r="FF74" s="637"/>
      <c r="FG74" s="637"/>
      <c r="IT74" s="637"/>
      <c r="IU74" s="637"/>
      <c r="IV74" s="637"/>
    </row>
    <row r="75" spans="1:256" s="721" customFormat="1" ht="114.75">
      <c r="A75" s="647">
        <v>6</v>
      </c>
      <c r="B75" s="721" t="s">
        <v>334</v>
      </c>
      <c r="C75" s="783" t="str">
        <f>'[3]Scorecard'!C29</f>
        <v>Purchase 30% (1 pt) to 100% (2 pts) post-consumer recycled paper products (i.e. paper towels, filing, envelopes, notepads, boxes, business cards, etc.) (processed chlorine free, PCF, or unbleached, if possible). </v>
      </c>
      <c r="D75" s="783" t="s">
        <v>573</v>
      </c>
      <c r="E75" s="728" t="s">
        <v>666</v>
      </c>
      <c r="F75" s="637"/>
      <c r="G75" s="637"/>
      <c r="H75" s="637"/>
      <c r="I75" s="637"/>
      <c r="J75" s="637"/>
      <c r="K75" s="637"/>
      <c r="L75" s="637"/>
      <c r="M75" s="637"/>
      <c r="N75" s="637"/>
      <c r="O75" s="637"/>
      <c r="P75" s="637"/>
      <c r="Q75" s="637"/>
      <c r="R75" s="637"/>
      <c r="S75" s="637"/>
      <c r="T75" s="637"/>
      <c r="U75" s="637"/>
      <c r="V75" s="637"/>
      <c r="W75" s="637"/>
      <c r="X75" s="637"/>
      <c r="Y75" s="637"/>
      <c r="Z75" s="637"/>
      <c r="AA75" s="637"/>
      <c r="AB75" s="637"/>
      <c r="AC75" s="637"/>
      <c r="AD75" s="637"/>
      <c r="AE75" s="637"/>
      <c r="AF75" s="637"/>
      <c r="AG75" s="637"/>
      <c r="AH75" s="637"/>
      <c r="AI75" s="637"/>
      <c r="AJ75" s="637"/>
      <c r="AK75" s="637"/>
      <c r="AL75" s="637"/>
      <c r="AM75" s="637"/>
      <c r="AN75" s="637"/>
      <c r="AO75" s="637"/>
      <c r="AP75" s="637"/>
      <c r="AQ75" s="637"/>
      <c r="AR75" s="637"/>
      <c r="AS75" s="637"/>
      <c r="AT75" s="637"/>
      <c r="AU75" s="637"/>
      <c r="AV75" s="637"/>
      <c r="AW75" s="637"/>
      <c r="AX75" s="637"/>
      <c r="AY75" s="637"/>
      <c r="AZ75" s="637"/>
      <c r="BA75" s="637"/>
      <c r="BB75" s="637"/>
      <c r="FE75" s="637"/>
      <c r="FF75" s="637"/>
      <c r="FG75" s="637"/>
      <c r="IT75" s="637"/>
      <c r="IU75" s="637"/>
      <c r="IV75" s="637"/>
    </row>
    <row r="76" spans="1:256" s="721" customFormat="1" ht="96" customHeight="1">
      <c r="A76" s="647">
        <v>7</v>
      </c>
      <c r="B76" s="721" t="s">
        <v>335</v>
      </c>
      <c r="C76" s="783" t="str">
        <f>'[3]Scorecard'!C30</f>
        <v>Use double sided copying and printing as default on all capable machines and instruct staff with clear signage on usage.</v>
      </c>
      <c r="D76" s="783" t="s">
        <v>60</v>
      </c>
      <c r="E76" s="648" t="s">
        <v>163</v>
      </c>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7"/>
      <c r="AL76" s="637"/>
      <c r="AM76" s="637"/>
      <c r="AN76" s="637"/>
      <c r="AO76" s="637"/>
      <c r="AP76" s="637"/>
      <c r="AQ76" s="637"/>
      <c r="AR76" s="637"/>
      <c r="AS76" s="637"/>
      <c r="AT76" s="637"/>
      <c r="AU76" s="637"/>
      <c r="AV76" s="637"/>
      <c r="AW76" s="637"/>
      <c r="AX76" s="637"/>
      <c r="AY76" s="637"/>
      <c r="AZ76" s="637"/>
      <c r="BA76" s="637"/>
      <c r="BB76" s="637"/>
      <c r="FE76" s="637"/>
      <c r="FF76" s="637"/>
      <c r="FG76" s="637"/>
      <c r="IT76" s="637"/>
      <c r="IU76" s="637"/>
      <c r="IV76" s="637"/>
    </row>
    <row r="77" spans="1:256" s="721" customFormat="1" ht="30" customHeight="1">
      <c r="A77" s="647"/>
      <c r="B77" s="779" t="s">
        <v>336</v>
      </c>
      <c r="C77" s="906" t="str">
        <f>'[3]Scorecard'!C31</f>
        <v>Unsubscribe to all junk mail (1 pt) and reduce the number of catalogs and newspapers sent to your office (1 pt).</v>
      </c>
      <c r="D77" s="906" t="s">
        <v>61</v>
      </c>
      <c r="E77" s="727" t="s">
        <v>201</v>
      </c>
      <c r="F77" s="637"/>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7"/>
      <c r="AF77" s="637"/>
      <c r="AG77" s="637"/>
      <c r="AH77" s="637"/>
      <c r="AI77" s="637"/>
      <c r="AJ77" s="637"/>
      <c r="AK77" s="637"/>
      <c r="AL77" s="637"/>
      <c r="AM77" s="637"/>
      <c r="AN77" s="637"/>
      <c r="AO77" s="637"/>
      <c r="AP77" s="637"/>
      <c r="AQ77" s="637"/>
      <c r="AR77" s="637"/>
      <c r="AS77" s="637"/>
      <c r="AT77" s="637"/>
      <c r="AU77" s="637"/>
      <c r="AV77" s="637"/>
      <c r="AW77" s="637"/>
      <c r="AX77" s="637"/>
      <c r="AY77" s="637"/>
      <c r="AZ77" s="637"/>
      <c r="BA77" s="637"/>
      <c r="BB77" s="637"/>
      <c r="FE77" s="637"/>
      <c r="FF77" s="637"/>
      <c r="FG77" s="637"/>
      <c r="IT77" s="637"/>
      <c r="IU77" s="637"/>
      <c r="IV77" s="637"/>
    </row>
    <row r="78" spans="1:256" s="721" customFormat="1" ht="81" customHeight="1">
      <c r="A78" s="647"/>
      <c r="B78" s="782"/>
      <c r="C78" s="898"/>
      <c r="D78" s="898"/>
      <c r="E78" s="648" t="s">
        <v>603</v>
      </c>
      <c r="F78" s="637"/>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637"/>
      <c r="AE78" s="637"/>
      <c r="AF78" s="637"/>
      <c r="AG78" s="637"/>
      <c r="AH78" s="637"/>
      <c r="AI78" s="637"/>
      <c r="AJ78" s="637"/>
      <c r="AK78" s="637"/>
      <c r="AL78" s="637"/>
      <c r="AM78" s="637"/>
      <c r="AN78" s="637"/>
      <c r="AO78" s="637"/>
      <c r="AP78" s="637"/>
      <c r="AQ78" s="637"/>
      <c r="AR78" s="637"/>
      <c r="AS78" s="637"/>
      <c r="AT78" s="637"/>
      <c r="AU78" s="637"/>
      <c r="AV78" s="637"/>
      <c r="AW78" s="637"/>
      <c r="AX78" s="637"/>
      <c r="AY78" s="637"/>
      <c r="AZ78" s="637"/>
      <c r="BA78" s="637"/>
      <c r="BB78" s="637"/>
      <c r="FE78" s="637"/>
      <c r="FF78" s="637"/>
      <c r="FG78" s="637"/>
      <c r="IT78" s="637"/>
      <c r="IU78" s="637"/>
      <c r="IV78" s="637"/>
    </row>
    <row r="79" spans="1:256" s="721" customFormat="1" ht="30" customHeight="1">
      <c r="A79" s="647"/>
      <c r="B79" s="782"/>
      <c r="C79" s="898"/>
      <c r="D79" s="898"/>
      <c r="E79" s="648" t="s">
        <v>164</v>
      </c>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637"/>
      <c r="AP79" s="637"/>
      <c r="AQ79" s="637"/>
      <c r="AR79" s="637"/>
      <c r="AS79" s="637"/>
      <c r="AT79" s="637"/>
      <c r="AU79" s="637"/>
      <c r="AV79" s="637"/>
      <c r="AW79" s="637"/>
      <c r="AX79" s="637"/>
      <c r="AY79" s="637"/>
      <c r="AZ79" s="637"/>
      <c r="BA79" s="637"/>
      <c r="BB79" s="637"/>
      <c r="FE79" s="637"/>
      <c r="FF79" s="637"/>
      <c r="FG79" s="637"/>
      <c r="IT79" s="637"/>
      <c r="IU79" s="637"/>
      <c r="IV79" s="637"/>
    </row>
    <row r="80" spans="1:256" s="721" customFormat="1" ht="30" customHeight="1">
      <c r="A80" s="647"/>
      <c r="B80" s="782"/>
      <c r="C80" s="775"/>
      <c r="D80" s="898"/>
      <c r="E80" s="727" t="s">
        <v>202</v>
      </c>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7"/>
      <c r="AF80" s="637"/>
      <c r="AG80" s="637"/>
      <c r="AH80" s="637"/>
      <c r="AI80" s="637"/>
      <c r="AJ80" s="637"/>
      <c r="AK80" s="637"/>
      <c r="AL80" s="637"/>
      <c r="AM80" s="637"/>
      <c r="AN80" s="637"/>
      <c r="AO80" s="637"/>
      <c r="AP80" s="637"/>
      <c r="AQ80" s="637"/>
      <c r="AR80" s="637"/>
      <c r="AS80" s="637"/>
      <c r="AT80" s="637"/>
      <c r="AU80" s="637"/>
      <c r="AV80" s="637"/>
      <c r="AW80" s="637"/>
      <c r="AX80" s="637"/>
      <c r="AY80" s="637"/>
      <c r="AZ80" s="637"/>
      <c r="BA80" s="637"/>
      <c r="BB80" s="637"/>
      <c r="FE80" s="637"/>
      <c r="FF80" s="637"/>
      <c r="FG80" s="637"/>
      <c r="IT80" s="637"/>
      <c r="IU80" s="637"/>
      <c r="IV80" s="637"/>
    </row>
    <row r="81" spans="1:256" s="721" customFormat="1" ht="48" customHeight="1">
      <c r="A81" s="647"/>
      <c r="B81" s="780"/>
      <c r="C81" s="777"/>
      <c r="D81" s="899"/>
      <c r="E81" s="778" t="s">
        <v>610</v>
      </c>
      <c r="F81" s="637"/>
      <c r="G81" s="637"/>
      <c r="H81" s="637"/>
      <c r="I81" s="637"/>
      <c r="J81" s="637"/>
      <c r="K81" s="637"/>
      <c r="L81" s="637"/>
      <c r="M81" s="637"/>
      <c r="N81" s="637"/>
      <c r="O81" s="637"/>
      <c r="P81" s="637"/>
      <c r="Q81" s="637"/>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7"/>
      <c r="AZ81" s="637"/>
      <c r="BA81" s="637"/>
      <c r="BB81" s="637"/>
      <c r="FE81" s="637"/>
      <c r="FF81" s="637"/>
      <c r="FG81" s="637"/>
      <c r="IT81" s="637"/>
      <c r="IU81" s="637"/>
      <c r="IV81" s="637"/>
    </row>
    <row r="82" spans="1:256" s="721" customFormat="1" ht="108" customHeight="1">
      <c r="A82" s="647">
        <v>9</v>
      </c>
      <c r="B82" s="773" t="s">
        <v>337</v>
      </c>
      <c r="C82" s="744" t="str">
        <f>'[3]Scorecard'!C32</f>
        <v>Circulate documents electronically instead of using paper-based memos or fax. Include this in your office policy.</v>
      </c>
      <c r="D82" s="906" t="s">
        <v>62</v>
      </c>
      <c r="E82" s="648" t="s">
        <v>559</v>
      </c>
      <c r="F82" s="637"/>
      <c r="G82" s="637"/>
      <c r="H82" s="637"/>
      <c r="I82" s="637"/>
      <c r="J82" s="637"/>
      <c r="K82" s="637"/>
      <c r="L82" s="637"/>
      <c r="M82" s="637"/>
      <c r="N82" s="637"/>
      <c r="O82" s="637"/>
      <c r="P82" s="637"/>
      <c r="Q82" s="637"/>
      <c r="R82" s="637"/>
      <c r="S82" s="637"/>
      <c r="T82" s="637"/>
      <c r="U82" s="637"/>
      <c r="V82" s="637"/>
      <c r="W82" s="637"/>
      <c r="X82" s="637"/>
      <c r="Y82" s="637"/>
      <c r="Z82" s="637"/>
      <c r="AA82" s="637"/>
      <c r="AB82" s="637"/>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637"/>
      <c r="AY82" s="637"/>
      <c r="AZ82" s="637"/>
      <c r="BA82" s="637"/>
      <c r="BB82" s="637"/>
      <c r="FE82" s="637"/>
      <c r="FF82" s="637"/>
      <c r="FG82" s="637"/>
      <c r="IT82" s="637"/>
      <c r="IU82" s="637"/>
      <c r="IV82" s="637"/>
    </row>
    <row r="83" spans="1:256" s="721" customFormat="1" ht="108.75" customHeight="1">
      <c r="A83" s="647"/>
      <c r="B83" s="776"/>
      <c r="C83" s="777"/>
      <c r="D83" s="899"/>
      <c r="E83" s="648" t="s">
        <v>203</v>
      </c>
      <c r="F83" s="637"/>
      <c r="G83" s="637"/>
      <c r="H83" s="637"/>
      <c r="I83" s="637"/>
      <c r="J83" s="637"/>
      <c r="K83" s="637"/>
      <c r="L83" s="637"/>
      <c r="M83" s="637"/>
      <c r="N83" s="637"/>
      <c r="O83" s="637"/>
      <c r="P83" s="637"/>
      <c r="Q83" s="637"/>
      <c r="R83" s="637"/>
      <c r="S83" s="637"/>
      <c r="T83" s="637"/>
      <c r="U83" s="637"/>
      <c r="V83" s="637"/>
      <c r="W83" s="637"/>
      <c r="X83" s="637"/>
      <c r="Y83" s="637"/>
      <c r="Z83" s="637"/>
      <c r="AA83" s="637"/>
      <c r="AB83" s="637"/>
      <c r="AC83" s="637"/>
      <c r="AD83" s="637"/>
      <c r="AE83" s="637"/>
      <c r="AF83" s="637"/>
      <c r="AG83" s="637"/>
      <c r="AH83" s="637"/>
      <c r="AI83" s="637"/>
      <c r="AJ83" s="637"/>
      <c r="AK83" s="637"/>
      <c r="AL83" s="637"/>
      <c r="AM83" s="637"/>
      <c r="AN83" s="637"/>
      <c r="AO83" s="637"/>
      <c r="AP83" s="637"/>
      <c r="AQ83" s="637"/>
      <c r="AR83" s="637"/>
      <c r="AS83" s="637"/>
      <c r="AT83" s="637"/>
      <c r="AU83" s="637"/>
      <c r="AV83" s="637"/>
      <c r="AW83" s="637"/>
      <c r="AX83" s="637"/>
      <c r="AY83" s="637"/>
      <c r="AZ83" s="637"/>
      <c r="BA83" s="637"/>
      <c r="BB83" s="637"/>
      <c r="FE83" s="637"/>
      <c r="FF83" s="637"/>
      <c r="FG83" s="637"/>
      <c r="IT83" s="637"/>
      <c r="IU83" s="637"/>
      <c r="IV83" s="637"/>
    </row>
    <row r="84" spans="1:256" s="721" customFormat="1" ht="86.25" customHeight="1">
      <c r="A84" s="647"/>
      <c r="B84" s="773" t="s">
        <v>338</v>
      </c>
      <c r="C84" s="906" t="str">
        <f>'[3]Scorecard'!C33</f>
        <v>Provide centralized recycling bins for cell phones, rechargeable batteries, used printer cartridges (1 pt) and alkaline batteries (1 pt). </v>
      </c>
      <c r="D84" s="906" t="s">
        <v>479</v>
      </c>
      <c r="E84" s="648" t="s">
        <v>204</v>
      </c>
      <c r="F84" s="637"/>
      <c r="G84" s="637"/>
      <c r="H84" s="637"/>
      <c r="I84" s="637"/>
      <c r="J84" s="637"/>
      <c r="K84" s="637"/>
      <c r="L84" s="637"/>
      <c r="M84" s="637"/>
      <c r="N84" s="637"/>
      <c r="O84" s="637"/>
      <c r="P84" s="637"/>
      <c r="Q84" s="637"/>
      <c r="R84" s="637"/>
      <c r="S84" s="637"/>
      <c r="T84" s="637"/>
      <c r="U84" s="637"/>
      <c r="V84" s="637"/>
      <c r="W84" s="637"/>
      <c r="X84" s="637"/>
      <c r="Y84" s="637"/>
      <c r="Z84" s="637"/>
      <c r="AA84" s="637"/>
      <c r="AB84" s="637"/>
      <c r="AC84" s="637"/>
      <c r="AD84" s="637"/>
      <c r="AE84" s="637"/>
      <c r="AF84" s="637"/>
      <c r="AG84" s="637"/>
      <c r="AH84" s="637"/>
      <c r="AI84" s="637"/>
      <c r="AJ84" s="637"/>
      <c r="AK84" s="637"/>
      <c r="AL84" s="637"/>
      <c r="AM84" s="637"/>
      <c r="AN84" s="637"/>
      <c r="AO84" s="637"/>
      <c r="AP84" s="637"/>
      <c r="AQ84" s="637"/>
      <c r="AR84" s="637"/>
      <c r="AS84" s="637"/>
      <c r="AT84" s="637"/>
      <c r="AU84" s="637"/>
      <c r="AV84" s="637"/>
      <c r="AW84" s="637"/>
      <c r="AX84" s="637"/>
      <c r="AY84" s="637"/>
      <c r="AZ84" s="637"/>
      <c r="BA84" s="637"/>
      <c r="BB84" s="637"/>
      <c r="FE84" s="637"/>
      <c r="FF84" s="637"/>
      <c r="FG84" s="637"/>
      <c r="IT84" s="637"/>
      <c r="IU84" s="637"/>
      <c r="IV84" s="637"/>
    </row>
    <row r="85" spans="1:256" s="721" customFormat="1" ht="87.75" customHeight="1">
      <c r="A85" s="647"/>
      <c r="B85" s="774"/>
      <c r="C85" s="898"/>
      <c r="D85" s="898"/>
      <c r="E85" s="729" t="s">
        <v>205</v>
      </c>
      <c r="F85" s="637"/>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c r="AK85" s="637"/>
      <c r="AL85" s="637"/>
      <c r="AM85" s="637"/>
      <c r="AN85" s="637"/>
      <c r="AO85" s="637"/>
      <c r="AP85" s="637"/>
      <c r="AQ85" s="637"/>
      <c r="AR85" s="637"/>
      <c r="AS85" s="637"/>
      <c r="AT85" s="637"/>
      <c r="AU85" s="637"/>
      <c r="AV85" s="637"/>
      <c r="AW85" s="637"/>
      <c r="AX85" s="637"/>
      <c r="AY85" s="637"/>
      <c r="AZ85" s="637"/>
      <c r="BA85" s="637"/>
      <c r="BB85" s="637"/>
      <c r="FE85" s="637"/>
      <c r="FF85" s="637"/>
      <c r="FG85" s="637"/>
      <c r="IT85" s="637"/>
      <c r="IU85" s="637"/>
      <c r="IV85" s="637"/>
    </row>
    <row r="86" spans="1:256" s="721" customFormat="1" ht="137.25" customHeight="1">
      <c r="A86" s="647">
        <v>11</v>
      </c>
      <c r="B86" s="776"/>
      <c r="C86" s="777"/>
      <c r="D86" s="899"/>
      <c r="E86" s="648" t="s">
        <v>253</v>
      </c>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7"/>
      <c r="AD86" s="637"/>
      <c r="AE86" s="637"/>
      <c r="AF86" s="637"/>
      <c r="AG86" s="637"/>
      <c r="AH86" s="637"/>
      <c r="AI86" s="637"/>
      <c r="AJ86" s="637"/>
      <c r="AK86" s="637"/>
      <c r="AL86" s="637"/>
      <c r="AM86" s="637"/>
      <c r="AN86" s="637"/>
      <c r="AO86" s="637"/>
      <c r="AP86" s="637"/>
      <c r="AQ86" s="637"/>
      <c r="AR86" s="637"/>
      <c r="AS86" s="637"/>
      <c r="AT86" s="637"/>
      <c r="AU86" s="637"/>
      <c r="AV86" s="637"/>
      <c r="AW86" s="637"/>
      <c r="AX86" s="637"/>
      <c r="AY86" s="637"/>
      <c r="AZ86" s="637"/>
      <c r="BA86" s="637"/>
      <c r="BB86" s="637"/>
      <c r="FE86" s="637"/>
      <c r="FF86" s="637"/>
      <c r="FG86" s="637"/>
      <c r="IT86" s="637"/>
      <c r="IU86" s="637"/>
      <c r="IV86" s="637"/>
    </row>
    <row r="87" spans="1:256" s="721" customFormat="1" ht="31.5" customHeight="1">
      <c r="A87" s="647">
        <v>12</v>
      </c>
      <c r="B87" s="779" t="s">
        <v>339</v>
      </c>
      <c r="C87" s="906" t="str">
        <f>'[3]Scorecard'!C34</f>
        <v>Donate or recycle old computers and other large electronics (printers, copiers).</v>
      </c>
      <c r="D87" s="906" t="s">
        <v>678</v>
      </c>
      <c r="E87" s="648" t="s">
        <v>165</v>
      </c>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637"/>
      <c r="AK87" s="637"/>
      <c r="AL87" s="637"/>
      <c r="AM87" s="637"/>
      <c r="AN87" s="637"/>
      <c r="AO87" s="637"/>
      <c r="AP87" s="637"/>
      <c r="AQ87" s="637"/>
      <c r="AR87" s="637"/>
      <c r="AS87" s="637"/>
      <c r="AT87" s="637"/>
      <c r="AU87" s="637"/>
      <c r="AV87" s="637"/>
      <c r="AW87" s="637"/>
      <c r="AX87" s="637"/>
      <c r="AY87" s="637"/>
      <c r="AZ87" s="637"/>
      <c r="BA87" s="637"/>
      <c r="BB87" s="637"/>
      <c r="FE87" s="637"/>
      <c r="FF87" s="637"/>
      <c r="FG87" s="637"/>
      <c r="IT87" s="637"/>
      <c r="IU87" s="637"/>
      <c r="IV87" s="637"/>
    </row>
    <row r="88" spans="1:256" s="721" customFormat="1" ht="31.5" customHeight="1">
      <c r="A88" s="647"/>
      <c r="B88" s="782"/>
      <c r="C88" s="898"/>
      <c r="D88" s="898"/>
      <c r="E88" s="648" t="s">
        <v>166</v>
      </c>
      <c r="F88" s="784"/>
      <c r="G88" s="638"/>
      <c r="H88" s="638"/>
      <c r="I88" s="638"/>
      <c r="J88" s="638"/>
      <c r="K88" s="638"/>
      <c r="L88" s="638"/>
      <c r="M88" s="638"/>
      <c r="N88" s="638"/>
      <c r="O88" s="638"/>
      <c r="P88" s="638"/>
      <c r="Q88" s="638"/>
      <c r="R88" s="638"/>
      <c r="S88" s="638"/>
      <c r="T88" s="638"/>
      <c r="U88" s="638"/>
      <c r="V88" s="638"/>
      <c r="W88" s="638"/>
      <c r="X88" s="638"/>
      <c r="Y88" s="638"/>
      <c r="Z88" s="638"/>
      <c r="AA88" s="638"/>
      <c r="AB88" s="638"/>
      <c r="AC88" s="638"/>
      <c r="AD88" s="638"/>
      <c r="AE88" s="638"/>
      <c r="AF88" s="638"/>
      <c r="AG88" s="638"/>
      <c r="AH88" s="638"/>
      <c r="AI88" s="638"/>
      <c r="AJ88" s="638"/>
      <c r="AK88" s="638"/>
      <c r="AL88" s="638"/>
      <c r="AM88" s="638"/>
      <c r="AN88" s="638"/>
      <c r="AO88" s="638"/>
      <c r="AP88" s="638"/>
      <c r="AQ88" s="638"/>
      <c r="AR88" s="638"/>
      <c r="AS88" s="638"/>
      <c r="AT88" s="638"/>
      <c r="AU88" s="638"/>
      <c r="AV88" s="638"/>
      <c r="AW88" s="638"/>
      <c r="AX88" s="638"/>
      <c r="AY88" s="638"/>
      <c r="AZ88" s="638"/>
      <c r="BA88" s="638"/>
      <c r="BB88" s="638"/>
      <c r="FE88" s="638"/>
      <c r="FF88" s="638"/>
      <c r="FG88" s="638"/>
      <c r="IT88" s="638"/>
      <c r="IU88" s="638"/>
      <c r="IV88" s="638"/>
    </row>
    <row r="89" spans="1:256" s="721" customFormat="1" ht="126" customHeight="1">
      <c r="A89" s="647"/>
      <c r="B89" s="782"/>
      <c r="C89" s="898"/>
      <c r="D89" s="898"/>
      <c r="E89" s="648" t="s">
        <v>167</v>
      </c>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7"/>
      <c r="AF89" s="637"/>
      <c r="AG89" s="637"/>
      <c r="AH89" s="637"/>
      <c r="AI89" s="637"/>
      <c r="AJ89" s="637"/>
      <c r="AK89" s="637"/>
      <c r="AL89" s="637"/>
      <c r="AM89" s="637"/>
      <c r="AN89" s="637"/>
      <c r="AO89" s="637"/>
      <c r="AP89" s="637"/>
      <c r="AQ89" s="637"/>
      <c r="AR89" s="637"/>
      <c r="AS89" s="637"/>
      <c r="AT89" s="637"/>
      <c r="AU89" s="637"/>
      <c r="AV89" s="637"/>
      <c r="AW89" s="637"/>
      <c r="AX89" s="637"/>
      <c r="AY89" s="637"/>
      <c r="AZ89" s="637"/>
      <c r="BA89" s="637"/>
      <c r="BB89" s="637"/>
      <c r="FE89" s="637"/>
      <c r="FF89" s="637"/>
      <c r="FG89" s="637"/>
      <c r="IT89" s="637"/>
      <c r="IU89" s="637"/>
      <c r="IV89" s="637"/>
    </row>
    <row r="90" spans="1:256" s="721" customFormat="1" ht="31.5" customHeight="1">
      <c r="A90" s="647"/>
      <c r="B90" s="782"/>
      <c r="C90" s="898"/>
      <c r="D90" s="898"/>
      <c r="E90" s="729" t="s">
        <v>168</v>
      </c>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637"/>
      <c r="AM90" s="637"/>
      <c r="AN90" s="637"/>
      <c r="AO90" s="637"/>
      <c r="AP90" s="637"/>
      <c r="AQ90" s="637"/>
      <c r="AR90" s="637"/>
      <c r="AS90" s="637"/>
      <c r="AT90" s="637"/>
      <c r="AU90" s="637"/>
      <c r="AV90" s="637"/>
      <c r="AW90" s="637"/>
      <c r="AX90" s="637"/>
      <c r="AY90" s="637"/>
      <c r="AZ90" s="637"/>
      <c r="BA90" s="637"/>
      <c r="BB90" s="637"/>
      <c r="FE90" s="637"/>
      <c r="FF90" s="637"/>
      <c r="FG90" s="637"/>
      <c r="IT90" s="637"/>
      <c r="IU90" s="637"/>
      <c r="IV90" s="637"/>
    </row>
    <row r="91" spans="1:256" s="721" customFormat="1" ht="45.75" customHeight="1">
      <c r="A91" s="647"/>
      <c r="B91" s="780"/>
      <c r="C91" s="899"/>
      <c r="D91" s="899"/>
      <c r="E91" s="729" t="s">
        <v>169</v>
      </c>
      <c r="F91" s="637"/>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37"/>
      <c r="AJ91" s="637"/>
      <c r="AK91" s="637"/>
      <c r="AL91" s="637"/>
      <c r="AM91" s="637"/>
      <c r="AN91" s="637"/>
      <c r="AO91" s="637"/>
      <c r="AP91" s="637"/>
      <c r="AQ91" s="637"/>
      <c r="AR91" s="637"/>
      <c r="AS91" s="637"/>
      <c r="AT91" s="637"/>
      <c r="AU91" s="637"/>
      <c r="AV91" s="637"/>
      <c r="AW91" s="637"/>
      <c r="AX91" s="637"/>
      <c r="AY91" s="637"/>
      <c r="AZ91" s="637"/>
      <c r="BA91" s="637"/>
      <c r="BB91" s="637"/>
      <c r="FE91" s="637"/>
      <c r="FF91" s="637"/>
      <c r="FG91" s="637"/>
      <c r="IT91" s="637"/>
      <c r="IU91" s="637"/>
      <c r="IV91" s="637"/>
    </row>
    <row r="92" spans="1:256" s="721" customFormat="1" ht="126.75" customHeight="1">
      <c r="A92" s="647"/>
      <c r="B92" s="773" t="s">
        <v>340</v>
      </c>
      <c r="C92" s="906" t="str">
        <f>'[3]Scorecard'!C35</f>
        <v>Eliminate the use of disposable cups, plates, bowls, utensils, and coffee stirrers and purchase reusable kitchen-ware for office use (1 pt). Purchase and use durable, reusable goods instead. Encourage employees to use dishes from home. (1 pt.)</v>
      </c>
      <c r="D92" s="906" t="s">
        <v>136</v>
      </c>
      <c r="E92" s="729" t="s">
        <v>170</v>
      </c>
      <c r="F92" s="637"/>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c r="AE92" s="637"/>
      <c r="AF92" s="637"/>
      <c r="AG92" s="637"/>
      <c r="AH92" s="637"/>
      <c r="AI92" s="637"/>
      <c r="AJ92" s="637"/>
      <c r="AK92" s="637"/>
      <c r="AL92" s="637"/>
      <c r="AM92" s="637"/>
      <c r="AN92" s="637"/>
      <c r="AO92" s="637"/>
      <c r="AP92" s="637"/>
      <c r="AQ92" s="637"/>
      <c r="AR92" s="637"/>
      <c r="AS92" s="637"/>
      <c r="AT92" s="637"/>
      <c r="AU92" s="637"/>
      <c r="AV92" s="637"/>
      <c r="AW92" s="637"/>
      <c r="AX92" s="637"/>
      <c r="AY92" s="637"/>
      <c r="AZ92" s="637"/>
      <c r="BA92" s="637"/>
      <c r="BB92" s="637"/>
      <c r="FE92" s="637"/>
      <c r="FF92" s="637"/>
      <c r="FG92" s="637"/>
      <c r="IT92" s="637"/>
      <c r="IU92" s="637"/>
      <c r="IV92" s="637"/>
    </row>
    <row r="93" spans="1:256" s="721" customFormat="1" ht="97.5" customHeight="1">
      <c r="A93" s="647"/>
      <c r="B93" s="774"/>
      <c r="C93" s="898"/>
      <c r="D93" s="898"/>
      <c r="E93" s="730" t="s">
        <v>206</v>
      </c>
      <c r="F93" s="637"/>
      <c r="G93" s="637"/>
      <c r="H93" s="637"/>
      <c r="I93" s="637"/>
      <c r="J93" s="637"/>
      <c r="K93" s="637"/>
      <c r="L93" s="637"/>
      <c r="M93" s="637"/>
      <c r="N93" s="637"/>
      <c r="O93" s="637"/>
      <c r="P93" s="637"/>
      <c r="Q93" s="637"/>
      <c r="R93" s="637"/>
      <c r="S93" s="637"/>
      <c r="T93" s="637"/>
      <c r="U93" s="637"/>
      <c r="V93" s="637"/>
      <c r="W93" s="637"/>
      <c r="X93" s="637"/>
      <c r="Y93" s="637"/>
      <c r="Z93" s="637"/>
      <c r="AA93" s="637"/>
      <c r="AB93" s="637"/>
      <c r="AC93" s="637"/>
      <c r="AD93" s="637"/>
      <c r="AE93" s="637"/>
      <c r="AF93" s="637"/>
      <c r="AG93" s="637"/>
      <c r="AH93" s="637"/>
      <c r="AI93" s="637"/>
      <c r="AJ93" s="637"/>
      <c r="AK93" s="637"/>
      <c r="AL93" s="637"/>
      <c r="AM93" s="637"/>
      <c r="AN93" s="637"/>
      <c r="AO93" s="637"/>
      <c r="AP93" s="637"/>
      <c r="AQ93" s="637"/>
      <c r="AR93" s="637"/>
      <c r="AS93" s="637"/>
      <c r="AT93" s="637"/>
      <c r="AU93" s="637"/>
      <c r="AV93" s="637"/>
      <c r="AW93" s="637"/>
      <c r="AX93" s="637"/>
      <c r="AY93" s="637"/>
      <c r="AZ93" s="637"/>
      <c r="BA93" s="637"/>
      <c r="BB93" s="637"/>
      <c r="FE93" s="637"/>
      <c r="FF93" s="637"/>
      <c r="FG93" s="637"/>
      <c r="IT93" s="637"/>
      <c r="IU93" s="637"/>
      <c r="IV93" s="637"/>
    </row>
    <row r="94" spans="1:256" s="721" customFormat="1" ht="97.5" customHeight="1">
      <c r="A94" s="647">
        <v>13</v>
      </c>
      <c r="B94" s="774"/>
      <c r="C94" s="899"/>
      <c r="D94" s="899"/>
      <c r="E94" s="778" t="s">
        <v>211</v>
      </c>
      <c r="F94" s="637"/>
      <c r="G94" s="637"/>
      <c r="H94" s="637"/>
      <c r="I94" s="637"/>
      <c r="J94" s="637"/>
      <c r="K94" s="637"/>
      <c r="L94" s="637"/>
      <c r="M94" s="637"/>
      <c r="N94" s="637"/>
      <c r="O94" s="637"/>
      <c r="P94" s="637"/>
      <c r="Q94" s="637"/>
      <c r="R94" s="637"/>
      <c r="S94" s="637"/>
      <c r="T94" s="637"/>
      <c r="U94" s="637"/>
      <c r="V94" s="637"/>
      <c r="W94" s="637"/>
      <c r="X94" s="637"/>
      <c r="Y94" s="637"/>
      <c r="Z94" s="637"/>
      <c r="AA94" s="637"/>
      <c r="AB94" s="637"/>
      <c r="AC94" s="637"/>
      <c r="AD94" s="637"/>
      <c r="AE94" s="637"/>
      <c r="AF94" s="637"/>
      <c r="AG94" s="637"/>
      <c r="AH94" s="637"/>
      <c r="AI94" s="637"/>
      <c r="AJ94" s="637"/>
      <c r="AK94" s="637"/>
      <c r="AL94" s="637"/>
      <c r="AM94" s="637"/>
      <c r="AN94" s="637"/>
      <c r="AO94" s="637"/>
      <c r="AP94" s="637"/>
      <c r="AQ94" s="637"/>
      <c r="AR94" s="637"/>
      <c r="AS94" s="637"/>
      <c r="AT94" s="637"/>
      <c r="AU94" s="637"/>
      <c r="AV94" s="637"/>
      <c r="AW94" s="637"/>
      <c r="AX94" s="637"/>
      <c r="AY94" s="637"/>
      <c r="AZ94" s="637"/>
      <c r="BA94" s="637"/>
      <c r="BB94" s="637"/>
      <c r="FE94" s="637"/>
      <c r="FF94" s="637"/>
      <c r="FG94" s="637"/>
      <c r="IT94" s="637"/>
      <c r="IU94" s="637"/>
      <c r="IV94" s="637"/>
    </row>
    <row r="95" spans="1:256" s="721" customFormat="1" ht="156" customHeight="1">
      <c r="A95" s="647"/>
      <c r="B95" s="779" t="s">
        <v>341</v>
      </c>
      <c r="C95" s="906" t="str">
        <f>'[3]Scorecard'!C36</f>
        <v>Distribute refillable water bottles and/or travel mugs to all employees (1 pt for any type of refillable product, and 2 pts for phthalate and Bisphenol A free options). Eliminate use of single-serve bottled water in the office (1 pt).</v>
      </c>
      <c r="D95" s="906" t="s">
        <v>105</v>
      </c>
      <c r="E95" s="731" t="s">
        <v>79</v>
      </c>
      <c r="F95" s="637"/>
      <c r="G95" s="637"/>
      <c r="H95" s="637"/>
      <c r="I95" s="637"/>
      <c r="J95" s="637"/>
      <c r="K95" s="637"/>
      <c r="L95" s="637"/>
      <c r="M95" s="637"/>
      <c r="N95" s="637"/>
      <c r="O95" s="637"/>
      <c r="P95" s="637"/>
      <c r="Q95" s="637"/>
      <c r="R95" s="637"/>
      <c r="S95" s="637"/>
      <c r="T95" s="637"/>
      <c r="U95" s="637"/>
      <c r="V95" s="637"/>
      <c r="W95" s="637"/>
      <c r="X95" s="637"/>
      <c r="Y95" s="637"/>
      <c r="Z95" s="637"/>
      <c r="AA95" s="637"/>
      <c r="AB95" s="637"/>
      <c r="AC95" s="637"/>
      <c r="AD95" s="637"/>
      <c r="AE95" s="637"/>
      <c r="AF95" s="637"/>
      <c r="AG95" s="637"/>
      <c r="AH95" s="637"/>
      <c r="AI95" s="637"/>
      <c r="AJ95" s="637"/>
      <c r="AK95" s="637"/>
      <c r="AL95" s="637"/>
      <c r="AM95" s="637"/>
      <c r="AN95" s="637"/>
      <c r="AO95" s="637"/>
      <c r="AP95" s="637"/>
      <c r="AQ95" s="637"/>
      <c r="AR95" s="637"/>
      <c r="AS95" s="637"/>
      <c r="AT95" s="637"/>
      <c r="AU95" s="637"/>
      <c r="AV95" s="637"/>
      <c r="AW95" s="637"/>
      <c r="AX95" s="637"/>
      <c r="AY95" s="637"/>
      <c r="AZ95" s="637"/>
      <c r="BA95" s="637"/>
      <c r="BB95" s="637"/>
      <c r="FE95" s="637"/>
      <c r="FF95" s="637"/>
      <c r="FG95" s="637"/>
      <c r="IT95" s="637"/>
      <c r="IU95" s="637"/>
      <c r="IV95" s="637"/>
    </row>
    <row r="96" spans="1:256" s="724" customFormat="1" ht="156.75" customHeight="1" thickBot="1">
      <c r="A96" s="723"/>
      <c r="B96" s="785"/>
      <c r="C96" s="901"/>
      <c r="D96" s="901"/>
      <c r="E96" s="649" t="s">
        <v>171</v>
      </c>
      <c r="F96" s="656"/>
      <c r="G96" s="656"/>
      <c r="H96" s="656"/>
      <c r="I96" s="656"/>
      <c r="J96" s="656"/>
      <c r="K96" s="656"/>
      <c r="L96" s="656"/>
      <c r="M96" s="656"/>
      <c r="N96" s="656"/>
      <c r="O96" s="656"/>
      <c r="P96" s="656"/>
      <c r="Q96" s="656"/>
      <c r="R96" s="656"/>
      <c r="S96" s="656"/>
      <c r="T96" s="656"/>
      <c r="U96" s="656"/>
      <c r="V96" s="656"/>
      <c r="W96" s="656"/>
      <c r="X96" s="656"/>
      <c r="Y96" s="656"/>
      <c r="Z96" s="656"/>
      <c r="AA96" s="656"/>
      <c r="AB96" s="656"/>
      <c r="AC96" s="656"/>
      <c r="AD96" s="656"/>
      <c r="AE96" s="656"/>
      <c r="AF96" s="656"/>
      <c r="AG96" s="656"/>
      <c r="AH96" s="656"/>
      <c r="AI96" s="656"/>
      <c r="AJ96" s="656"/>
      <c r="AK96" s="656"/>
      <c r="AL96" s="656"/>
      <c r="AM96" s="656"/>
      <c r="AN96" s="656"/>
      <c r="AO96" s="656"/>
      <c r="AP96" s="656"/>
      <c r="AQ96" s="656"/>
      <c r="AR96" s="656"/>
      <c r="AS96" s="656"/>
      <c r="AT96" s="656"/>
      <c r="AU96" s="656"/>
      <c r="AV96" s="656"/>
      <c r="AW96" s="656"/>
      <c r="AX96" s="656"/>
      <c r="AY96" s="656"/>
      <c r="AZ96" s="656"/>
      <c r="BA96" s="656"/>
      <c r="BB96" s="656"/>
      <c r="FE96" s="656"/>
      <c r="FF96" s="656"/>
      <c r="FG96" s="656"/>
      <c r="IT96" s="656"/>
      <c r="IU96" s="656"/>
      <c r="IV96" s="656"/>
    </row>
    <row r="97" spans="1:5" s="697" customFormat="1" ht="15">
      <c r="A97" s="696"/>
      <c r="B97" s="786" t="s">
        <v>300</v>
      </c>
      <c r="C97" s="786"/>
      <c r="D97" s="786"/>
      <c r="E97" s="786"/>
    </row>
    <row r="98" spans="1:256" s="717" customFormat="1" ht="237" customHeight="1">
      <c r="A98" s="650"/>
      <c r="B98" s="717" t="s">
        <v>350</v>
      </c>
      <c r="C98" s="787" t="str">
        <f>'[3]Scorecard'!C38</f>
        <v>Find out how employees get to work by completing a commuter survey. This will help you achieve the goal of 50% of employees using alternative transportation (bicycling, transit, walking, carpooling) most of the time. </v>
      </c>
      <c r="D98" s="787" t="s">
        <v>106</v>
      </c>
      <c r="E98" s="732" t="s">
        <v>207</v>
      </c>
      <c r="F98" s="639"/>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639"/>
      <c r="AK98" s="639"/>
      <c r="AL98" s="639"/>
      <c r="AM98" s="639"/>
      <c r="AN98" s="639"/>
      <c r="AO98" s="639"/>
      <c r="AP98" s="639"/>
      <c r="AQ98" s="639"/>
      <c r="AR98" s="639"/>
      <c r="AS98" s="639"/>
      <c r="AT98" s="639"/>
      <c r="AU98" s="639"/>
      <c r="AV98" s="639"/>
      <c r="AW98" s="639"/>
      <c r="AX98" s="639"/>
      <c r="AY98" s="639"/>
      <c r="AZ98" s="639"/>
      <c r="BA98" s="639"/>
      <c r="BB98" s="639"/>
      <c r="FE98" s="639"/>
      <c r="FF98" s="639"/>
      <c r="FG98" s="639"/>
      <c r="IT98" s="639"/>
      <c r="IU98" s="639"/>
      <c r="IV98" s="639"/>
    </row>
    <row r="99" spans="1:256" s="717" customFormat="1" ht="109.5" customHeight="1">
      <c r="A99" s="650"/>
      <c r="B99" s="788" t="s">
        <v>351</v>
      </c>
      <c r="C99" s="900" t="str">
        <f>'[3]Scorecard'!C39</f>
        <v>Develop a telecommuting or flextime policy for employees.</v>
      </c>
      <c r="D99" s="900" t="s">
        <v>414</v>
      </c>
      <c r="E99" s="790" t="s">
        <v>463</v>
      </c>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39"/>
      <c r="AL99" s="639"/>
      <c r="AM99" s="639"/>
      <c r="AN99" s="639"/>
      <c r="AO99" s="639"/>
      <c r="AP99" s="639"/>
      <c r="AQ99" s="639"/>
      <c r="AR99" s="639"/>
      <c r="AS99" s="639"/>
      <c r="AT99" s="639"/>
      <c r="AU99" s="639"/>
      <c r="AV99" s="639"/>
      <c r="AW99" s="639"/>
      <c r="AX99" s="639"/>
      <c r="AY99" s="639"/>
      <c r="AZ99" s="639"/>
      <c r="BA99" s="639"/>
      <c r="BB99" s="639"/>
      <c r="FE99" s="639"/>
      <c r="FF99" s="639"/>
      <c r="FG99" s="639"/>
      <c r="IT99" s="639"/>
      <c r="IU99" s="639"/>
      <c r="IV99" s="639"/>
    </row>
    <row r="100" spans="1:256" s="717" customFormat="1" ht="149.25" customHeight="1">
      <c r="A100" s="650"/>
      <c r="B100" s="791"/>
      <c r="C100" s="899"/>
      <c r="D100" s="899"/>
      <c r="E100" s="793" t="s">
        <v>467</v>
      </c>
      <c r="F100" s="639"/>
      <c r="G100" s="639"/>
      <c r="H100" s="639"/>
      <c r="I100" s="639"/>
      <c r="J100" s="639"/>
      <c r="K100" s="639"/>
      <c r="L100" s="639"/>
      <c r="M100" s="639"/>
      <c r="N100" s="639"/>
      <c r="O100" s="639"/>
      <c r="P100" s="639"/>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39"/>
      <c r="AL100" s="639"/>
      <c r="AM100" s="639"/>
      <c r="AN100" s="639"/>
      <c r="AO100" s="639"/>
      <c r="AP100" s="639"/>
      <c r="AQ100" s="639"/>
      <c r="AR100" s="639"/>
      <c r="AS100" s="639"/>
      <c r="AT100" s="639"/>
      <c r="AU100" s="639"/>
      <c r="AV100" s="639"/>
      <c r="AW100" s="639"/>
      <c r="AX100" s="639"/>
      <c r="AY100" s="639"/>
      <c r="AZ100" s="639"/>
      <c r="BA100" s="639"/>
      <c r="BB100" s="639"/>
      <c r="FE100" s="639"/>
      <c r="FF100" s="639"/>
      <c r="FG100" s="639"/>
      <c r="IT100" s="639"/>
      <c r="IU100" s="639"/>
      <c r="IV100" s="639"/>
    </row>
    <row r="101" spans="1:256" s="717" customFormat="1" ht="105" customHeight="1">
      <c r="A101" s="650"/>
      <c r="B101" s="794" t="s">
        <v>352</v>
      </c>
      <c r="C101" s="900" t="str">
        <f>'[3]Scorecard'!C40</f>
        <v>Join a car sharing company as a business member, and offer personal memberships as a benefit to employees. </v>
      </c>
      <c r="D101" s="900" t="s">
        <v>680</v>
      </c>
      <c r="E101" s="790" t="s">
        <v>172</v>
      </c>
      <c r="F101" s="639"/>
      <c r="G101" s="639"/>
      <c r="H101" s="639"/>
      <c r="I101" s="639"/>
      <c r="J101" s="639"/>
      <c r="K101" s="639"/>
      <c r="L101" s="639"/>
      <c r="M101" s="639"/>
      <c r="N101" s="639"/>
      <c r="O101" s="639"/>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39"/>
      <c r="AL101" s="639"/>
      <c r="AM101" s="639"/>
      <c r="AN101" s="639"/>
      <c r="AO101" s="639"/>
      <c r="AP101" s="639"/>
      <c r="AQ101" s="639"/>
      <c r="AR101" s="639"/>
      <c r="AS101" s="639"/>
      <c r="AT101" s="639"/>
      <c r="AU101" s="639"/>
      <c r="AV101" s="639"/>
      <c r="AW101" s="639"/>
      <c r="AX101" s="639"/>
      <c r="AY101" s="639"/>
      <c r="AZ101" s="639"/>
      <c r="BA101" s="639"/>
      <c r="BB101" s="639"/>
      <c r="FE101" s="639"/>
      <c r="FF101" s="639"/>
      <c r="FG101" s="639"/>
      <c r="IT101" s="639"/>
      <c r="IU101" s="639"/>
      <c r="IV101" s="639"/>
    </row>
    <row r="102" spans="1:256" s="717" customFormat="1" ht="105" customHeight="1">
      <c r="A102" s="650"/>
      <c r="B102" s="795"/>
      <c r="C102" s="899"/>
      <c r="D102" s="899"/>
      <c r="E102" s="790" t="s">
        <v>173</v>
      </c>
      <c r="F102" s="639"/>
      <c r="G102" s="639"/>
      <c r="H102" s="639"/>
      <c r="I102" s="639"/>
      <c r="J102" s="639"/>
      <c r="K102" s="639"/>
      <c r="L102" s="639"/>
      <c r="M102" s="639"/>
      <c r="N102" s="639"/>
      <c r="O102" s="639"/>
      <c r="P102" s="639"/>
      <c r="Q102" s="639"/>
      <c r="R102" s="639"/>
      <c r="S102" s="639"/>
      <c r="T102" s="639"/>
      <c r="U102" s="639"/>
      <c r="V102" s="639"/>
      <c r="W102" s="639"/>
      <c r="X102" s="639"/>
      <c r="Y102" s="639"/>
      <c r="Z102" s="639"/>
      <c r="AA102" s="639"/>
      <c r="AB102" s="639"/>
      <c r="AC102" s="639"/>
      <c r="AD102" s="639"/>
      <c r="AE102" s="639"/>
      <c r="AF102" s="639"/>
      <c r="AG102" s="639"/>
      <c r="AH102" s="639"/>
      <c r="AI102" s="639"/>
      <c r="AJ102" s="639"/>
      <c r="AK102" s="639"/>
      <c r="AL102" s="639"/>
      <c r="AM102" s="639"/>
      <c r="AN102" s="639"/>
      <c r="AO102" s="639"/>
      <c r="AP102" s="639"/>
      <c r="AQ102" s="639"/>
      <c r="AR102" s="639"/>
      <c r="AS102" s="639"/>
      <c r="AT102" s="639"/>
      <c r="AU102" s="639"/>
      <c r="AV102" s="639"/>
      <c r="AW102" s="639"/>
      <c r="AX102" s="639"/>
      <c r="AY102" s="639"/>
      <c r="AZ102" s="639"/>
      <c r="BA102" s="639"/>
      <c r="BB102" s="639"/>
      <c r="FE102" s="639"/>
      <c r="FF102" s="639"/>
      <c r="FG102" s="639"/>
      <c r="IT102" s="639"/>
      <c r="IU102" s="639"/>
      <c r="IV102" s="639"/>
    </row>
    <row r="103" spans="1:256" s="717" customFormat="1" ht="33" customHeight="1">
      <c r="A103" s="650">
        <v>26</v>
      </c>
      <c r="B103" s="794" t="s">
        <v>371</v>
      </c>
      <c r="C103" s="900" t="str">
        <f>'[3]Scorecard'!C41</f>
        <v>Participate in a carpool program to help staff find carpool partners (1 pt) or provide a transit benefit program to encourage use of public transportation (2 pts). </v>
      </c>
      <c r="D103" s="900" t="s">
        <v>681</v>
      </c>
      <c r="E103" s="823" t="s">
        <v>219</v>
      </c>
      <c r="F103" s="639"/>
      <c r="G103" s="639"/>
      <c r="H103" s="639"/>
      <c r="I103" s="639"/>
      <c r="J103" s="639"/>
      <c r="K103" s="639"/>
      <c r="L103" s="639"/>
      <c r="M103" s="639"/>
      <c r="N103" s="639"/>
      <c r="O103" s="639"/>
      <c r="P103" s="639"/>
      <c r="Q103" s="639"/>
      <c r="R103" s="639"/>
      <c r="S103" s="639"/>
      <c r="T103" s="639"/>
      <c r="U103" s="639"/>
      <c r="V103" s="639"/>
      <c r="W103" s="639"/>
      <c r="X103" s="639"/>
      <c r="Y103" s="639"/>
      <c r="Z103" s="639"/>
      <c r="AA103" s="639"/>
      <c r="AB103" s="639"/>
      <c r="AC103" s="639"/>
      <c r="AD103" s="639"/>
      <c r="AE103" s="639"/>
      <c r="AF103" s="639"/>
      <c r="AG103" s="639"/>
      <c r="AH103" s="639"/>
      <c r="AI103" s="639"/>
      <c r="AJ103" s="639"/>
      <c r="AK103" s="639"/>
      <c r="AL103" s="639"/>
      <c r="AM103" s="639"/>
      <c r="AN103" s="639"/>
      <c r="AO103" s="639"/>
      <c r="AP103" s="639"/>
      <c r="AQ103" s="639"/>
      <c r="AR103" s="639"/>
      <c r="AS103" s="639"/>
      <c r="AT103" s="639"/>
      <c r="AU103" s="639"/>
      <c r="AV103" s="639"/>
      <c r="AW103" s="639"/>
      <c r="AX103" s="639"/>
      <c r="AY103" s="639"/>
      <c r="AZ103" s="639"/>
      <c r="BA103" s="639"/>
      <c r="BB103" s="639"/>
      <c r="FE103" s="639"/>
      <c r="FF103" s="639"/>
      <c r="FG103" s="639"/>
      <c r="IT103" s="639"/>
      <c r="IU103" s="639"/>
      <c r="IV103" s="639"/>
    </row>
    <row r="104" spans="1:256" s="717" customFormat="1" ht="33" customHeight="1">
      <c r="A104" s="650"/>
      <c r="B104" s="796"/>
      <c r="C104" s="898"/>
      <c r="D104" s="898"/>
      <c r="E104" s="790" t="s">
        <v>174</v>
      </c>
      <c r="F104" s="639"/>
      <c r="G104" s="639"/>
      <c r="H104" s="639"/>
      <c r="I104" s="639"/>
      <c r="J104" s="639"/>
      <c r="K104" s="639"/>
      <c r="L104" s="639"/>
      <c r="M104" s="639"/>
      <c r="N104" s="639"/>
      <c r="O104" s="639"/>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39"/>
      <c r="AL104" s="639"/>
      <c r="AM104" s="639"/>
      <c r="AN104" s="639"/>
      <c r="AO104" s="639"/>
      <c r="AP104" s="639"/>
      <c r="AQ104" s="639"/>
      <c r="AR104" s="639"/>
      <c r="AS104" s="639"/>
      <c r="AT104" s="639"/>
      <c r="AU104" s="639"/>
      <c r="AV104" s="639"/>
      <c r="AW104" s="639"/>
      <c r="AX104" s="639"/>
      <c r="AY104" s="639"/>
      <c r="AZ104" s="639"/>
      <c r="BA104" s="639"/>
      <c r="BB104" s="639"/>
      <c r="FE104" s="639"/>
      <c r="FF104" s="639"/>
      <c r="FG104" s="639"/>
      <c r="IT104" s="639"/>
      <c r="IU104" s="639"/>
      <c r="IV104" s="639"/>
    </row>
    <row r="105" spans="1:256" s="717" customFormat="1" ht="32.25" customHeight="1">
      <c r="A105" s="650"/>
      <c r="B105" s="796"/>
      <c r="C105" s="898"/>
      <c r="D105" s="898"/>
      <c r="E105" s="790" t="s">
        <v>208</v>
      </c>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39"/>
      <c r="AL105" s="639"/>
      <c r="AM105" s="639"/>
      <c r="AN105" s="639"/>
      <c r="AO105" s="639"/>
      <c r="AP105" s="639"/>
      <c r="AQ105" s="639"/>
      <c r="AR105" s="639"/>
      <c r="AS105" s="639"/>
      <c r="AT105" s="639"/>
      <c r="AU105" s="639"/>
      <c r="AV105" s="639"/>
      <c r="AW105" s="639"/>
      <c r="AX105" s="639"/>
      <c r="AY105" s="639"/>
      <c r="AZ105" s="639"/>
      <c r="BA105" s="639"/>
      <c r="BB105" s="639"/>
      <c r="FE105" s="639"/>
      <c r="FF105" s="639"/>
      <c r="FG105" s="639"/>
      <c r="IT105" s="639"/>
      <c r="IU105" s="639"/>
      <c r="IV105" s="639"/>
    </row>
    <row r="106" spans="1:256" s="717" customFormat="1" ht="79.5" customHeight="1">
      <c r="A106" s="650"/>
      <c r="B106" s="796"/>
      <c r="C106" s="898"/>
      <c r="D106" s="898"/>
      <c r="E106" s="732" t="s">
        <v>209</v>
      </c>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39"/>
      <c r="AL106" s="639"/>
      <c r="AM106" s="639"/>
      <c r="AN106" s="639"/>
      <c r="AO106" s="639"/>
      <c r="AP106" s="639"/>
      <c r="AQ106" s="639"/>
      <c r="AR106" s="639"/>
      <c r="AS106" s="639"/>
      <c r="AT106" s="639"/>
      <c r="AU106" s="639"/>
      <c r="AV106" s="639"/>
      <c r="AW106" s="639"/>
      <c r="AX106" s="639"/>
      <c r="AY106" s="639"/>
      <c r="AZ106" s="639"/>
      <c r="BA106" s="639"/>
      <c r="BB106" s="639"/>
      <c r="FE106" s="639"/>
      <c r="FF106" s="639"/>
      <c r="FG106" s="639"/>
      <c r="IT106" s="639"/>
      <c r="IU106" s="639"/>
      <c r="IV106" s="639"/>
    </row>
    <row r="107" spans="1:256" s="717" customFormat="1" ht="33" customHeight="1">
      <c r="A107" s="650"/>
      <c r="B107" s="795"/>
      <c r="C107" s="792"/>
      <c r="D107" s="899"/>
      <c r="E107" s="790" t="s">
        <v>175</v>
      </c>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39"/>
      <c r="AL107" s="639"/>
      <c r="AM107" s="639"/>
      <c r="AN107" s="639"/>
      <c r="AO107" s="639"/>
      <c r="AP107" s="639"/>
      <c r="AQ107" s="639"/>
      <c r="AR107" s="639"/>
      <c r="AS107" s="639"/>
      <c r="AT107" s="639"/>
      <c r="AU107" s="639"/>
      <c r="AV107" s="639"/>
      <c r="AW107" s="639"/>
      <c r="AX107" s="639"/>
      <c r="AY107" s="639"/>
      <c r="AZ107" s="639"/>
      <c r="BA107" s="639"/>
      <c r="BB107" s="639"/>
      <c r="FE107" s="639"/>
      <c r="FF107" s="639"/>
      <c r="FG107" s="639"/>
      <c r="IT107" s="639"/>
      <c r="IU107" s="639"/>
      <c r="IV107" s="639"/>
    </row>
    <row r="108" spans="1:256" s="717" customFormat="1" ht="49.5" customHeight="1">
      <c r="A108" s="650"/>
      <c r="B108" s="798" t="s">
        <v>410</v>
      </c>
      <c r="C108" s="902" t="str">
        <f>'[3]Scorecard'!C42</f>
        <v>Start a bike sharing program so that employees can bike to meetings and ride around the neighborhood during workday breaks.</v>
      </c>
      <c r="D108" s="902" t="s">
        <v>112</v>
      </c>
      <c r="E108" s="790" t="s">
        <v>3</v>
      </c>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639"/>
      <c r="AY108" s="639"/>
      <c r="AZ108" s="639"/>
      <c r="BA108" s="639"/>
      <c r="BB108" s="639"/>
      <c r="FE108" s="639"/>
      <c r="FF108" s="639"/>
      <c r="FG108" s="639"/>
      <c r="IT108" s="639"/>
      <c r="IU108" s="639"/>
      <c r="IV108" s="639"/>
    </row>
    <row r="109" spans="1:256" s="717" customFormat="1" ht="49.5" customHeight="1">
      <c r="A109" s="650"/>
      <c r="B109" s="800"/>
      <c r="C109" s="898"/>
      <c r="D109" s="898"/>
      <c r="E109" s="790" t="s">
        <v>176</v>
      </c>
      <c r="F109" s="639"/>
      <c r="G109" s="639"/>
      <c r="H109" s="639"/>
      <c r="I109" s="639"/>
      <c r="J109" s="639"/>
      <c r="K109" s="639"/>
      <c r="L109" s="639"/>
      <c r="M109" s="639"/>
      <c r="N109" s="639"/>
      <c r="O109" s="639"/>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39"/>
      <c r="AL109" s="639"/>
      <c r="AM109" s="639"/>
      <c r="AN109" s="639"/>
      <c r="AO109" s="639"/>
      <c r="AP109" s="639"/>
      <c r="AQ109" s="639"/>
      <c r="AR109" s="639"/>
      <c r="AS109" s="639"/>
      <c r="AT109" s="639"/>
      <c r="AU109" s="639"/>
      <c r="AV109" s="639"/>
      <c r="AW109" s="639"/>
      <c r="AX109" s="639"/>
      <c r="AY109" s="639"/>
      <c r="AZ109" s="639"/>
      <c r="BA109" s="639"/>
      <c r="BB109" s="639"/>
      <c r="FE109" s="639"/>
      <c r="FF109" s="639"/>
      <c r="FG109" s="639"/>
      <c r="IT109" s="639"/>
      <c r="IU109" s="639"/>
      <c r="IV109" s="639"/>
    </row>
    <row r="110" spans="1:256" s="717" customFormat="1" ht="49.5" customHeight="1">
      <c r="A110" s="650"/>
      <c r="B110" s="800"/>
      <c r="C110" s="898"/>
      <c r="D110" s="898"/>
      <c r="E110" s="790" t="s">
        <v>113</v>
      </c>
      <c r="F110" s="639"/>
      <c r="G110" s="639"/>
      <c r="H110" s="639"/>
      <c r="I110" s="639"/>
      <c r="J110" s="639"/>
      <c r="K110" s="639"/>
      <c r="L110" s="639"/>
      <c r="M110" s="639"/>
      <c r="N110" s="639"/>
      <c r="O110" s="639"/>
      <c r="P110" s="639"/>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39"/>
      <c r="AL110" s="639"/>
      <c r="AM110" s="639"/>
      <c r="AN110" s="639"/>
      <c r="AO110" s="639"/>
      <c r="AP110" s="639"/>
      <c r="AQ110" s="639"/>
      <c r="AR110" s="639"/>
      <c r="AS110" s="639"/>
      <c r="AT110" s="639"/>
      <c r="AU110" s="639"/>
      <c r="AV110" s="639"/>
      <c r="AW110" s="639"/>
      <c r="AX110" s="639"/>
      <c r="AY110" s="639"/>
      <c r="AZ110" s="639"/>
      <c r="BA110" s="639"/>
      <c r="BB110" s="639"/>
      <c r="FE110" s="639"/>
      <c r="FF110" s="639"/>
      <c r="FG110" s="639"/>
      <c r="IT110" s="639"/>
      <c r="IU110" s="639"/>
      <c r="IV110" s="639"/>
    </row>
    <row r="111" spans="1:256" s="717" customFormat="1" ht="50.25" customHeight="1">
      <c r="A111" s="650"/>
      <c r="B111" s="802"/>
      <c r="C111" s="899"/>
      <c r="D111" s="899"/>
      <c r="E111" s="793" t="s">
        <v>468</v>
      </c>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39"/>
      <c r="AL111" s="639"/>
      <c r="AM111" s="639"/>
      <c r="AN111" s="639"/>
      <c r="AO111" s="639"/>
      <c r="AP111" s="639"/>
      <c r="AQ111" s="639"/>
      <c r="AR111" s="639"/>
      <c r="AS111" s="639"/>
      <c r="AT111" s="639"/>
      <c r="AU111" s="639"/>
      <c r="AV111" s="639"/>
      <c r="AW111" s="639"/>
      <c r="AX111" s="639"/>
      <c r="AY111" s="639"/>
      <c r="AZ111" s="639"/>
      <c r="BA111" s="639"/>
      <c r="BB111" s="639"/>
      <c r="FE111" s="639"/>
      <c r="FF111" s="639"/>
      <c r="FG111" s="639"/>
      <c r="IT111" s="639"/>
      <c r="IU111" s="639"/>
      <c r="IV111" s="639"/>
    </row>
    <row r="112" spans="1:256" s="717" customFormat="1" ht="99" customHeight="1">
      <c r="A112" s="650"/>
      <c r="B112" s="798" t="s">
        <v>224</v>
      </c>
      <c r="C112" s="799" t="str">
        <f>'[3]Scorecard'!C43</f>
        <v>Establish a policy where employees must request an fuel efficient car (hybrid, E85, hydrogen fuel cell) when renting cars for business travel.</v>
      </c>
      <c r="D112" s="902" t="s">
        <v>734</v>
      </c>
      <c r="E112" s="790" t="s">
        <v>177</v>
      </c>
      <c r="F112" s="639"/>
      <c r="G112" s="639"/>
      <c r="H112" s="639"/>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39"/>
      <c r="AL112" s="639"/>
      <c r="AM112" s="639"/>
      <c r="AN112" s="639"/>
      <c r="AO112" s="639"/>
      <c r="AP112" s="639"/>
      <c r="AQ112" s="639"/>
      <c r="AR112" s="639"/>
      <c r="AS112" s="639"/>
      <c r="AT112" s="639"/>
      <c r="AU112" s="639"/>
      <c r="AV112" s="639"/>
      <c r="AW112" s="639"/>
      <c r="AX112" s="639"/>
      <c r="AY112" s="639"/>
      <c r="AZ112" s="639"/>
      <c r="BA112" s="639"/>
      <c r="BB112" s="639"/>
      <c r="FE112" s="639"/>
      <c r="FF112" s="639"/>
      <c r="FG112" s="639"/>
      <c r="IT112" s="639"/>
      <c r="IU112" s="639"/>
      <c r="IV112" s="639"/>
    </row>
    <row r="113" spans="1:256" s="717" customFormat="1" ht="99.75" customHeight="1">
      <c r="A113" s="650"/>
      <c r="B113" s="800"/>
      <c r="C113" s="801"/>
      <c r="D113" s="898"/>
      <c r="E113" s="790" t="s">
        <v>178</v>
      </c>
      <c r="F113" s="639"/>
      <c r="G113" s="639"/>
      <c r="H113" s="639"/>
      <c r="I113" s="639"/>
      <c r="J113" s="639"/>
      <c r="K113" s="639"/>
      <c r="L113" s="639"/>
      <c r="M113" s="639"/>
      <c r="N113" s="639"/>
      <c r="O113" s="639"/>
      <c r="P113" s="639"/>
      <c r="Q113" s="639"/>
      <c r="R113" s="639"/>
      <c r="S113" s="639"/>
      <c r="T113" s="639"/>
      <c r="U113" s="639"/>
      <c r="V113" s="639"/>
      <c r="W113" s="639"/>
      <c r="X113" s="639"/>
      <c r="Y113" s="639"/>
      <c r="Z113" s="639"/>
      <c r="AA113" s="639"/>
      <c r="AB113" s="639"/>
      <c r="AC113" s="639"/>
      <c r="AD113" s="639"/>
      <c r="AE113" s="639"/>
      <c r="AF113" s="639"/>
      <c r="AG113" s="639"/>
      <c r="AH113" s="639"/>
      <c r="AI113" s="639"/>
      <c r="AJ113" s="639"/>
      <c r="AK113" s="639"/>
      <c r="AL113" s="639"/>
      <c r="AM113" s="639"/>
      <c r="AN113" s="639"/>
      <c r="AO113" s="639"/>
      <c r="AP113" s="639"/>
      <c r="AQ113" s="639"/>
      <c r="AR113" s="639"/>
      <c r="AS113" s="639"/>
      <c r="AT113" s="639"/>
      <c r="AU113" s="639"/>
      <c r="AV113" s="639"/>
      <c r="AW113" s="639"/>
      <c r="AX113" s="639"/>
      <c r="AY113" s="639"/>
      <c r="AZ113" s="639"/>
      <c r="BA113" s="639"/>
      <c r="BB113" s="639"/>
      <c r="FE113" s="639"/>
      <c r="FF113" s="639"/>
      <c r="FG113" s="639"/>
      <c r="IT113" s="639"/>
      <c r="IU113" s="639"/>
      <c r="IV113" s="639"/>
    </row>
    <row r="114" spans="1:256" s="717" customFormat="1" ht="99" customHeight="1">
      <c r="A114" s="650"/>
      <c r="B114" s="802"/>
      <c r="C114" s="803"/>
      <c r="D114" s="899"/>
      <c r="E114" s="790" t="s">
        <v>179</v>
      </c>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39"/>
      <c r="AL114" s="639"/>
      <c r="AM114" s="639"/>
      <c r="AN114" s="639"/>
      <c r="AO114" s="639"/>
      <c r="AP114" s="639"/>
      <c r="AQ114" s="639"/>
      <c r="AR114" s="639"/>
      <c r="AS114" s="639"/>
      <c r="AT114" s="639"/>
      <c r="AU114" s="639"/>
      <c r="AV114" s="639"/>
      <c r="AW114" s="639"/>
      <c r="AX114" s="639"/>
      <c r="AY114" s="639"/>
      <c r="AZ114" s="639"/>
      <c r="BA114" s="639"/>
      <c r="BB114" s="639"/>
      <c r="FE114" s="639"/>
      <c r="FF114" s="639"/>
      <c r="FG114" s="639"/>
      <c r="IT114" s="639"/>
      <c r="IU114" s="639"/>
      <c r="IV114" s="639"/>
    </row>
    <row r="115" spans="1:256" s="718" customFormat="1" ht="79.5" customHeight="1">
      <c r="A115" s="650"/>
      <c r="B115" s="794" t="s">
        <v>572</v>
      </c>
      <c r="C115" s="789" t="str">
        <f>'[3]Scorecard'!C44</f>
        <v>Calculate and offset carbon emissions from employee business travel (1 pt) and conventional employee commuting (2 pts).</v>
      </c>
      <c r="D115" s="900" t="s">
        <v>110</v>
      </c>
      <c r="E115" s="732" t="s">
        <v>114</v>
      </c>
      <c r="F115" s="640"/>
      <c r="G115" s="640"/>
      <c r="H115" s="640"/>
      <c r="I115" s="640"/>
      <c r="J115" s="640"/>
      <c r="K115" s="640"/>
      <c r="L115" s="640"/>
      <c r="M115" s="640"/>
      <c r="N115" s="640"/>
      <c r="O115" s="640"/>
      <c r="P115" s="640"/>
      <c r="Q115" s="640"/>
      <c r="R115" s="640"/>
      <c r="S115" s="640"/>
      <c r="T115" s="640"/>
      <c r="U115" s="640"/>
      <c r="V115" s="640"/>
      <c r="W115" s="640"/>
      <c r="X115" s="640"/>
      <c r="Y115" s="640"/>
      <c r="Z115" s="640"/>
      <c r="AA115" s="640"/>
      <c r="AB115" s="640"/>
      <c r="AC115" s="640"/>
      <c r="AD115" s="640"/>
      <c r="AE115" s="640"/>
      <c r="AF115" s="640"/>
      <c r="AG115" s="640"/>
      <c r="AH115" s="640"/>
      <c r="AI115" s="640"/>
      <c r="AJ115" s="640"/>
      <c r="AK115" s="640"/>
      <c r="AL115" s="640"/>
      <c r="AM115" s="640"/>
      <c r="AN115" s="640"/>
      <c r="AO115" s="640"/>
      <c r="AP115" s="640"/>
      <c r="AQ115" s="640"/>
      <c r="AR115" s="640"/>
      <c r="AS115" s="640"/>
      <c r="AT115" s="640"/>
      <c r="AU115" s="640"/>
      <c r="AV115" s="640"/>
      <c r="AW115" s="640"/>
      <c r="AX115" s="640"/>
      <c r="AY115" s="640"/>
      <c r="AZ115" s="640"/>
      <c r="BA115" s="640"/>
      <c r="BB115" s="640"/>
      <c r="FE115" s="640"/>
      <c r="FF115" s="640"/>
      <c r="FG115" s="640"/>
      <c r="IT115" s="640"/>
      <c r="IU115" s="640"/>
      <c r="IV115" s="640"/>
    </row>
    <row r="116" spans="1:256" s="718" customFormat="1" ht="79.5" customHeight="1">
      <c r="A116" s="650"/>
      <c r="B116" s="796"/>
      <c r="C116" s="797"/>
      <c r="D116" s="898"/>
      <c r="E116" s="732" t="s">
        <v>115</v>
      </c>
      <c r="F116" s="640"/>
      <c r="G116" s="640"/>
      <c r="H116" s="640"/>
      <c r="I116" s="640"/>
      <c r="J116" s="640"/>
      <c r="K116" s="640"/>
      <c r="L116" s="640"/>
      <c r="M116" s="640"/>
      <c r="N116" s="640"/>
      <c r="O116" s="640"/>
      <c r="P116" s="640"/>
      <c r="Q116" s="640"/>
      <c r="R116" s="640"/>
      <c r="S116" s="640"/>
      <c r="T116" s="640"/>
      <c r="U116" s="640"/>
      <c r="V116" s="640"/>
      <c r="W116" s="640"/>
      <c r="X116" s="640"/>
      <c r="Y116" s="640"/>
      <c r="Z116" s="640"/>
      <c r="AA116" s="640"/>
      <c r="AB116" s="640"/>
      <c r="AC116" s="640"/>
      <c r="AD116" s="640"/>
      <c r="AE116" s="640"/>
      <c r="AF116" s="640"/>
      <c r="AG116" s="640"/>
      <c r="AH116" s="640"/>
      <c r="AI116" s="640"/>
      <c r="AJ116" s="640"/>
      <c r="AK116" s="640"/>
      <c r="AL116" s="640"/>
      <c r="AM116" s="640"/>
      <c r="AN116" s="640"/>
      <c r="AO116" s="640"/>
      <c r="AP116" s="640"/>
      <c r="AQ116" s="640"/>
      <c r="AR116" s="640"/>
      <c r="AS116" s="640"/>
      <c r="AT116" s="640"/>
      <c r="AU116" s="640"/>
      <c r="AV116" s="640"/>
      <c r="AW116" s="640"/>
      <c r="AX116" s="640"/>
      <c r="AY116" s="640"/>
      <c r="AZ116" s="640"/>
      <c r="BA116" s="640"/>
      <c r="BB116" s="640"/>
      <c r="FE116" s="640"/>
      <c r="FF116" s="640"/>
      <c r="FG116" s="640"/>
      <c r="IT116" s="640"/>
      <c r="IU116" s="640"/>
      <c r="IV116" s="640"/>
    </row>
    <row r="117" spans="1:256" s="719" customFormat="1" ht="79.5" customHeight="1" thickBot="1">
      <c r="A117" s="651"/>
      <c r="B117" s="804"/>
      <c r="C117" s="805"/>
      <c r="D117" s="901"/>
      <c r="E117" s="652" t="s">
        <v>116</v>
      </c>
      <c r="F117" s="641"/>
      <c r="G117" s="641"/>
      <c r="H117" s="641"/>
      <c r="I117" s="641"/>
      <c r="J117" s="641"/>
      <c r="K117" s="641"/>
      <c r="L117" s="641"/>
      <c r="M117" s="641"/>
      <c r="N117" s="641"/>
      <c r="O117" s="641"/>
      <c r="P117" s="641"/>
      <c r="Q117" s="641"/>
      <c r="R117" s="641"/>
      <c r="S117" s="641"/>
      <c r="T117" s="641"/>
      <c r="U117" s="641"/>
      <c r="V117" s="641"/>
      <c r="W117" s="641"/>
      <c r="X117" s="641"/>
      <c r="Y117" s="641"/>
      <c r="Z117" s="641"/>
      <c r="AA117" s="641"/>
      <c r="AB117" s="641"/>
      <c r="AC117" s="641"/>
      <c r="AD117" s="641"/>
      <c r="AE117" s="641"/>
      <c r="AF117" s="641"/>
      <c r="AG117" s="641"/>
      <c r="AH117" s="641"/>
      <c r="AI117" s="641"/>
      <c r="AJ117" s="641"/>
      <c r="AK117" s="641"/>
      <c r="AL117" s="641"/>
      <c r="AM117" s="641"/>
      <c r="AN117" s="641"/>
      <c r="AO117" s="641"/>
      <c r="AP117" s="641"/>
      <c r="AQ117" s="641"/>
      <c r="AR117" s="641"/>
      <c r="AS117" s="641"/>
      <c r="AT117" s="641"/>
      <c r="AU117" s="641"/>
      <c r="AV117" s="641"/>
      <c r="AW117" s="641"/>
      <c r="AX117" s="641"/>
      <c r="AY117" s="641"/>
      <c r="AZ117" s="641"/>
      <c r="BA117" s="641"/>
      <c r="BB117" s="641"/>
      <c r="FE117" s="641"/>
      <c r="FF117" s="641"/>
      <c r="FG117" s="641"/>
      <c r="IT117" s="641"/>
      <c r="IU117" s="641"/>
      <c r="IV117" s="641"/>
    </row>
    <row r="118" spans="1:5" s="715" customFormat="1" ht="15">
      <c r="A118" s="714"/>
      <c r="B118" s="806" t="s">
        <v>92</v>
      </c>
      <c r="C118" s="806"/>
      <c r="D118" s="806"/>
      <c r="E118" s="806"/>
    </row>
    <row r="119" spans="1:256" s="636" customFormat="1" ht="49.5" customHeight="1">
      <c r="A119" s="716"/>
      <c r="B119" s="807" t="s">
        <v>353</v>
      </c>
      <c r="C119" s="808" t="str">
        <f>'[3]Scorecard'!C46</f>
        <v>Install water conserving devices on your office's toilets.</v>
      </c>
      <c r="D119" s="897" t="s">
        <v>619</v>
      </c>
      <c r="E119" s="733" t="s">
        <v>180</v>
      </c>
      <c r="F119" s="654"/>
      <c r="G119" s="654"/>
      <c r="H119" s="654"/>
      <c r="I119" s="654"/>
      <c r="J119" s="654"/>
      <c r="K119" s="654"/>
      <c r="L119" s="654"/>
      <c r="M119" s="654"/>
      <c r="N119" s="654"/>
      <c r="O119" s="654"/>
      <c r="P119" s="654"/>
      <c r="Q119" s="654"/>
      <c r="R119" s="654"/>
      <c r="S119" s="654"/>
      <c r="T119" s="654"/>
      <c r="U119" s="654"/>
      <c r="V119" s="654"/>
      <c r="W119" s="654"/>
      <c r="X119" s="654"/>
      <c r="Y119" s="654"/>
      <c r="Z119" s="654"/>
      <c r="AA119" s="654"/>
      <c r="AB119" s="654"/>
      <c r="AC119" s="654"/>
      <c r="AD119" s="654"/>
      <c r="AE119" s="654"/>
      <c r="AF119" s="654"/>
      <c r="AG119" s="654"/>
      <c r="AH119" s="654"/>
      <c r="AI119" s="654"/>
      <c r="AJ119" s="654"/>
      <c r="AK119" s="654"/>
      <c r="AL119" s="654"/>
      <c r="AM119" s="654"/>
      <c r="AN119" s="654"/>
      <c r="AO119" s="654"/>
      <c r="AP119" s="654"/>
      <c r="AQ119" s="654"/>
      <c r="AR119" s="654"/>
      <c r="AS119" s="654"/>
      <c r="AT119" s="654"/>
      <c r="AU119" s="654"/>
      <c r="AV119" s="654"/>
      <c r="AW119" s="654"/>
      <c r="AX119" s="654"/>
      <c r="AY119" s="654"/>
      <c r="AZ119" s="654"/>
      <c r="BA119" s="654"/>
      <c r="BB119" s="654"/>
      <c r="FE119" s="654"/>
      <c r="FF119" s="654"/>
      <c r="FG119" s="654"/>
      <c r="IT119" s="654"/>
      <c r="IU119" s="654"/>
      <c r="IV119" s="654"/>
    </row>
    <row r="120" spans="1:256" s="636" customFormat="1" ht="49.5" customHeight="1">
      <c r="A120" s="716"/>
      <c r="B120" s="809"/>
      <c r="C120" s="810"/>
      <c r="D120" s="898"/>
      <c r="E120" s="811" t="s">
        <v>181</v>
      </c>
      <c r="F120" s="642"/>
      <c r="G120" s="642"/>
      <c r="H120" s="642"/>
      <c r="I120" s="642"/>
      <c r="J120" s="642"/>
      <c r="K120" s="642"/>
      <c r="L120" s="642"/>
      <c r="M120" s="642"/>
      <c r="N120" s="642"/>
      <c r="O120" s="642"/>
      <c r="P120" s="642"/>
      <c r="Q120" s="642"/>
      <c r="R120" s="642"/>
      <c r="S120" s="642"/>
      <c r="T120" s="642"/>
      <c r="U120" s="642"/>
      <c r="V120" s="642"/>
      <c r="W120" s="642"/>
      <c r="X120" s="642"/>
      <c r="Y120" s="642"/>
      <c r="Z120" s="642"/>
      <c r="AA120" s="642"/>
      <c r="AB120" s="642"/>
      <c r="AC120" s="642"/>
      <c r="AD120" s="642"/>
      <c r="AE120" s="642"/>
      <c r="AF120" s="642"/>
      <c r="AG120" s="642"/>
      <c r="AH120" s="642"/>
      <c r="AI120" s="642"/>
      <c r="AJ120" s="642"/>
      <c r="AK120" s="642"/>
      <c r="AL120" s="642"/>
      <c r="AM120" s="642"/>
      <c r="AN120" s="642"/>
      <c r="AO120" s="642"/>
      <c r="AP120" s="642"/>
      <c r="AQ120" s="642"/>
      <c r="AR120" s="642"/>
      <c r="AS120" s="642"/>
      <c r="AT120" s="642"/>
      <c r="AU120" s="642"/>
      <c r="AV120" s="642"/>
      <c r="AW120" s="642"/>
      <c r="AX120" s="642"/>
      <c r="AY120" s="642"/>
      <c r="AZ120" s="642"/>
      <c r="BA120" s="642"/>
      <c r="BB120" s="642"/>
      <c r="FE120" s="642"/>
      <c r="FF120" s="642"/>
      <c r="FG120" s="642"/>
      <c r="IT120" s="642"/>
      <c r="IU120" s="642"/>
      <c r="IV120" s="642"/>
    </row>
    <row r="121" spans="1:256" s="636" customFormat="1" ht="49.5" customHeight="1">
      <c r="A121" s="716"/>
      <c r="B121" s="809"/>
      <c r="C121" s="810"/>
      <c r="D121" s="898"/>
      <c r="E121" s="812" t="s">
        <v>630</v>
      </c>
      <c r="F121" s="642"/>
      <c r="G121" s="642"/>
      <c r="H121" s="642"/>
      <c r="I121" s="642"/>
      <c r="J121" s="642"/>
      <c r="K121" s="642"/>
      <c r="L121" s="642"/>
      <c r="M121" s="642"/>
      <c r="N121" s="642"/>
      <c r="O121" s="642"/>
      <c r="P121" s="642"/>
      <c r="Q121" s="642"/>
      <c r="R121" s="642"/>
      <c r="S121" s="642"/>
      <c r="T121" s="642"/>
      <c r="U121" s="642"/>
      <c r="V121" s="642"/>
      <c r="W121" s="642"/>
      <c r="X121" s="642"/>
      <c r="Y121" s="642"/>
      <c r="Z121" s="642"/>
      <c r="AA121" s="642"/>
      <c r="AB121" s="642"/>
      <c r="AC121" s="642"/>
      <c r="AD121" s="642"/>
      <c r="AE121" s="642"/>
      <c r="AF121" s="642"/>
      <c r="AG121" s="642"/>
      <c r="AH121" s="642"/>
      <c r="AI121" s="642"/>
      <c r="AJ121" s="642"/>
      <c r="AK121" s="642"/>
      <c r="AL121" s="642"/>
      <c r="AM121" s="642"/>
      <c r="AN121" s="642"/>
      <c r="AO121" s="642"/>
      <c r="AP121" s="642"/>
      <c r="AQ121" s="642"/>
      <c r="AR121" s="642"/>
      <c r="AS121" s="642"/>
      <c r="AT121" s="642"/>
      <c r="AU121" s="642"/>
      <c r="AV121" s="642"/>
      <c r="AW121" s="642"/>
      <c r="AX121" s="642"/>
      <c r="AY121" s="642"/>
      <c r="AZ121" s="642"/>
      <c r="BA121" s="642"/>
      <c r="BB121" s="642"/>
      <c r="FE121" s="642"/>
      <c r="FF121" s="642"/>
      <c r="FG121" s="642"/>
      <c r="IT121" s="642"/>
      <c r="IU121" s="642"/>
      <c r="IV121" s="642"/>
    </row>
    <row r="122" spans="1:256" s="636" customFormat="1" ht="65.25" customHeight="1">
      <c r="A122" s="716"/>
      <c r="B122" s="751"/>
      <c r="C122" s="813"/>
      <c r="D122" s="899"/>
      <c r="E122" s="812" t="s">
        <v>628</v>
      </c>
      <c r="F122" s="642"/>
      <c r="G122" s="642"/>
      <c r="H122" s="642"/>
      <c r="I122" s="642"/>
      <c r="J122" s="642"/>
      <c r="K122" s="642"/>
      <c r="L122" s="642"/>
      <c r="M122" s="642"/>
      <c r="N122" s="642"/>
      <c r="O122" s="642"/>
      <c r="P122" s="642"/>
      <c r="Q122" s="642"/>
      <c r="R122" s="642"/>
      <c r="S122" s="642"/>
      <c r="T122" s="642"/>
      <c r="U122" s="642"/>
      <c r="V122" s="642"/>
      <c r="W122" s="642"/>
      <c r="X122" s="642"/>
      <c r="Y122" s="642"/>
      <c r="Z122" s="642"/>
      <c r="AA122" s="642"/>
      <c r="AB122" s="642"/>
      <c r="AC122" s="642"/>
      <c r="AD122" s="642"/>
      <c r="AE122" s="642"/>
      <c r="AF122" s="642"/>
      <c r="AG122" s="642"/>
      <c r="AH122" s="642"/>
      <c r="AI122" s="642"/>
      <c r="AJ122" s="642"/>
      <c r="AK122" s="642"/>
      <c r="AL122" s="642"/>
      <c r="AM122" s="642"/>
      <c r="AN122" s="642"/>
      <c r="AO122" s="642"/>
      <c r="AP122" s="642"/>
      <c r="AQ122" s="642"/>
      <c r="AR122" s="642"/>
      <c r="AS122" s="642"/>
      <c r="AT122" s="642"/>
      <c r="AU122" s="642"/>
      <c r="AV122" s="642"/>
      <c r="AW122" s="642"/>
      <c r="AX122" s="642"/>
      <c r="AY122" s="642"/>
      <c r="AZ122" s="642"/>
      <c r="BA122" s="642"/>
      <c r="BB122" s="642"/>
      <c r="FE122" s="642"/>
      <c r="FF122" s="642"/>
      <c r="FG122" s="642"/>
      <c r="IT122" s="642"/>
      <c r="IU122" s="642"/>
      <c r="IV122" s="642"/>
    </row>
    <row r="123" spans="1:256" s="636" customFormat="1" ht="54.75" customHeight="1">
      <c r="A123" s="716"/>
      <c r="B123" s="808" t="s">
        <v>354</v>
      </c>
      <c r="C123" s="808" t="str">
        <f>'[3]Scorecard'!C47</f>
        <v>Install faucet aerators with a target flow rate of 1.0 gpm.</v>
      </c>
      <c r="D123" s="897" t="s">
        <v>111</v>
      </c>
      <c r="E123" s="733" t="s">
        <v>180</v>
      </c>
      <c r="F123" s="642"/>
      <c r="G123" s="642"/>
      <c r="H123" s="642"/>
      <c r="I123" s="642"/>
      <c r="J123" s="642"/>
      <c r="K123" s="642"/>
      <c r="L123" s="642"/>
      <c r="M123" s="642"/>
      <c r="N123" s="642"/>
      <c r="O123" s="642"/>
      <c r="P123" s="642"/>
      <c r="Q123" s="642"/>
      <c r="R123" s="642"/>
      <c r="S123" s="642"/>
      <c r="T123" s="642"/>
      <c r="U123" s="642"/>
      <c r="V123" s="642"/>
      <c r="W123" s="642"/>
      <c r="X123" s="642"/>
      <c r="Y123" s="642"/>
      <c r="Z123" s="642"/>
      <c r="AA123" s="642"/>
      <c r="AB123" s="642"/>
      <c r="AC123" s="642"/>
      <c r="AD123" s="642"/>
      <c r="AE123" s="642"/>
      <c r="AF123" s="642"/>
      <c r="AG123" s="642"/>
      <c r="AH123" s="642"/>
      <c r="AI123" s="642"/>
      <c r="AJ123" s="642"/>
      <c r="AK123" s="642"/>
      <c r="AL123" s="642"/>
      <c r="AM123" s="642"/>
      <c r="AN123" s="642"/>
      <c r="AO123" s="642"/>
      <c r="AP123" s="642"/>
      <c r="AQ123" s="642"/>
      <c r="AR123" s="642"/>
      <c r="AS123" s="642"/>
      <c r="AT123" s="642"/>
      <c r="AU123" s="642"/>
      <c r="AV123" s="642"/>
      <c r="AW123" s="642"/>
      <c r="AX123" s="642"/>
      <c r="AY123" s="642"/>
      <c r="AZ123" s="642"/>
      <c r="BA123" s="642"/>
      <c r="BB123" s="642"/>
      <c r="FE123" s="642"/>
      <c r="FF123" s="642"/>
      <c r="FG123" s="642"/>
      <c r="IT123" s="642"/>
      <c r="IU123" s="642"/>
      <c r="IV123" s="642"/>
    </row>
    <row r="124" spans="1:256" s="636" customFormat="1" ht="54.75" customHeight="1">
      <c r="A124" s="716"/>
      <c r="B124" s="810"/>
      <c r="C124" s="810"/>
      <c r="D124" s="898"/>
      <c r="E124" s="811" t="s">
        <v>629</v>
      </c>
      <c r="F124" s="642"/>
      <c r="G124" s="642"/>
      <c r="H124" s="642"/>
      <c r="I124" s="642"/>
      <c r="J124" s="642"/>
      <c r="K124" s="642"/>
      <c r="L124" s="642"/>
      <c r="M124" s="642"/>
      <c r="N124" s="642"/>
      <c r="O124" s="642"/>
      <c r="P124" s="642"/>
      <c r="Q124" s="642"/>
      <c r="R124" s="642"/>
      <c r="S124" s="642"/>
      <c r="T124" s="642"/>
      <c r="U124" s="642"/>
      <c r="V124" s="642"/>
      <c r="W124" s="642"/>
      <c r="X124" s="642"/>
      <c r="Y124" s="642"/>
      <c r="Z124" s="642"/>
      <c r="AA124" s="642"/>
      <c r="AB124" s="642"/>
      <c r="AC124" s="642"/>
      <c r="AD124" s="642"/>
      <c r="AE124" s="642"/>
      <c r="AF124" s="642"/>
      <c r="AG124" s="642"/>
      <c r="AH124" s="642"/>
      <c r="AI124" s="642"/>
      <c r="AJ124" s="642"/>
      <c r="AK124" s="642"/>
      <c r="AL124" s="642"/>
      <c r="AM124" s="642"/>
      <c r="AN124" s="642"/>
      <c r="AO124" s="642"/>
      <c r="AP124" s="642"/>
      <c r="AQ124" s="642"/>
      <c r="AR124" s="642"/>
      <c r="AS124" s="642"/>
      <c r="AT124" s="642"/>
      <c r="AU124" s="642"/>
      <c r="AV124" s="642"/>
      <c r="AW124" s="642"/>
      <c r="AX124" s="642"/>
      <c r="AY124" s="642"/>
      <c r="AZ124" s="642"/>
      <c r="BA124" s="642"/>
      <c r="BB124" s="642"/>
      <c r="FE124" s="642"/>
      <c r="FF124" s="642"/>
      <c r="FG124" s="642"/>
      <c r="IT124" s="642"/>
      <c r="IU124" s="642"/>
      <c r="IV124" s="642"/>
    </row>
    <row r="125" spans="1:256" s="636" customFormat="1" ht="54.75" customHeight="1">
      <c r="A125" s="716"/>
      <c r="B125" s="813"/>
      <c r="C125" s="813"/>
      <c r="D125" s="899"/>
      <c r="E125" s="812" t="s">
        <v>628</v>
      </c>
      <c r="F125" s="642"/>
      <c r="G125" s="642"/>
      <c r="H125" s="642"/>
      <c r="I125" s="642"/>
      <c r="J125" s="642"/>
      <c r="K125" s="642"/>
      <c r="L125" s="642"/>
      <c r="M125" s="642"/>
      <c r="N125" s="642"/>
      <c r="O125" s="642"/>
      <c r="P125" s="642"/>
      <c r="Q125" s="642"/>
      <c r="R125" s="642"/>
      <c r="S125" s="642"/>
      <c r="T125" s="642"/>
      <c r="U125" s="642"/>
      <c r="V125" s="642"/>
      <c r="W125" s="642"/>
      <c r="X125" s="642"/>
      <c r="Y125" s="642"/>
      <c r="Z125" s="642"/>
      <c r="AA125" s="642"/>
      <c r="AB125" s="642"/>
      <c r="AC125" s="642"/>
      <c r="AD125" s="642"/>
      <c r="AE125" s="642"/>
      <c r="AF125" s="642"/>
      <c r="AG125" s="642"/>
      <c r="AH125" s="642"/>
      <c r="AI125" s="642"/>
      <c r="AJ125" s="642"/>
      <c r="AK125" s="642"/>
      <c r="AL125" s="642"/>
      <c r="AM125" s="642"/>
      <c r="AN125" s="642"/>
      <c r="AO125" s="642"/>
      <c r="AP125" s="642"/>
      <c r="AQ125" s="642"/>
      <c r="AR125" s="642"/>
      <c r="AS125" s="642"/>
      <c r="AT125" s="642"/>
      <c r="AU125" s="642"/>
      <c r="AV125" s="642"/>
      <c r="AW125" s="642"/>
      <c r="AX125" s="642"/>
      <c r="AY125" s="642"/>
      <c r="AZ125" s="642"/>
      <c r="BA125" s="642"/>
      <c r="BB125" s="642"/>
      <c r="FE125" s="642"/>
      <c r="FF125" s="642"/>
      <c r="FG125" s="642"/>
      <c r="IT125" s="642"/>
      <c r="IU125" s="642"/>
      <c r="IV125" s="642"/>
    </row>
    <row r="126" spans="1:256" s="636" customFormat="1" ht="58.5" customHeight="1">
      <c r="A126" s="716"/>
      <c r="B126" s="807" t="s">
        <v>355</v>
      </c>
      <c r="C126" s="808" t="str">
        <f>'[3]Scorecard'!C48</f>
        <v>Ensure compliance with the City of Chicago's High Density Recycling Ordinance.</v>
      </c>
      <c r="D126" s="903" t="s">
        <v>749</v>
      </c>
      <c r="E126" s="755" t="s">
        <v>369</v>
      </c>
      <c r="F126" s="752"/>
      <c r="G126" s="752"/>
      <c r="H126" s="752"/>
      <c r="I126" s="752"/>
      <c r="J126" s="752"/>
      <c r="K126" s="752"/>
      <c r="L126" s="752"/>
      <c r="M126" s="752"/>
      <c r="N126" s="752"/>
      <c r="O126" s="752"/>
      <c r="P126" s="752"/>
      <c r="Q126" s="752"/>
      <c r="R126" s="752"/>
      <c r="S126" s="752"/>
      <c r="T126" s="752"/>
      <c r="U126" s="752"/>
      <c r="V126" s="752"/>
      <c r="W126" s="752"/>
      <c r="X126" s="752"/>
      <c r="Y126" s="752"/>
      <c r="Z126" s="752"/>
      <c r="AA126" s="752"/>
      <c r="AB126" s="752"/>
      <c r="AC126" s="752"/>
      <c r="AD126" s="752"/>
      <c r="AE126" s="752"/>
      <c r="AF126" s="752"/>
      <c r="AG126" s="752"/>
      <c r="AH126" s="752"/>
      <c r="AI126" s="752"/>
      <c r="AJ126" s="752"/>
      <c r="AK126" s="752"/>
      <c r="AL126" s="752"/>
      <c r="AM126" s="752"/>
      <c r="AN126" s="752"/>
      <c r="AO126" s="752"/>
      <c r="AP126" s="752"/>
      <c r="AQ126" s="752"/>
      <c r="AR126" s="752"/>
      <c r="AS126" s="752"/>
      <c r="AT126" s="752"/>
      <c r="AU126" s="752"/>
      <c r="AV126" s="752"/>
      <c r="AW126" s="752"/>
      <c r="AX126" s="752"/>
      <c r="AY126" s="752"/>
      <c r="AZ126" s="752"/>
      <c r="BA126" s="752"/>
      <c r="BB126" s="752"/>
      <c r="BC126" s="752"/>
      <c r="BD126" s="752"/>
      <c r="BE126" s="752"/>
      <c r="BF126" s="752"/>
      <c r="BG126" s="752"/>
      <c r="BH126" s="752"/>
      <c r="BI126" s="752"/>
      <c r="BJ126" s="752"/>
      <c r="BK126" s="752"/>
      <c r="BL126" s="752"/>
      <c r="BM126" s="752"/>
      <c r="BN126" s="752"/>
      <c r="BO126" s="752"/>
      <c r="BP126" s="752"/>
      <c r="BQ126" s="752"/>
      <c r="BR126" s="752"/>
      <c r="BS126" s="752"/>
      <c r="BT126" s="752"/>
      <c r="BU126" s="752"/>
      <c r="BV126" s="749"/>
      <c r="FE126" s="642"/>
      <c r="FF126" s="642"/>
      <c r="FG126" s="642"/>
      <c r="IT126" s="642"/>
      <c r="IU126" s="642"/>
      <c r="IV126" s="642"/>
    </row>
    <row r="127" spans="1:256" s="636" customFormat="1" ht="139.5" customHeight="1">
      <c r="A127" s="716">
        <v>27</v>
      </c>
      <c r="B127" s="751"/>
      <c r="C127" s="813"/>
      <c r="D127" s="899"/>
      <c r="E127" s="756"/>
      <c r="F127" s="750"/>
      <c r="G127" s="750"/>
      <c r="H127" s="750"/>
      <c r="I127" s="750"/>
      <c r="J127" s="750"/>
      <c r="K127" s="750"/>
      <c r="L127" s="750"/>
      <c r="M127" s="750"/>
      <c r="N127" s="750"/>
      <c r="O127" s="750"/>
      <c r="P127" s="750"/>
      <c r="Q127" s="750"/>
      <c r="R127" s="750"/>
      <c r="S127" s="750"/>
      <c r="T127" s="750"/>
      <c r="U127" s="750"/>
      <c r="V127" s="750"/>
      <c r="W127" s="750"/>
      <c r="X127" s="750"/>
      <c r="Y127" s="750"/>
      <c r="Z127" s="750"/>
      <c r="AA127" s="750"/>
      <c r="AB127" s="750"/>
      <c r="AC127" s="750"/>
      <c r="AD127" s="750"/>
      <c r="AE127" s="750"/>
      <c r="AF127" s="750"/>
      <c r="AG127" s="750"/>
      <c r="AH127" s="750"/>
      <c r="AI127" s="750"/>
      <c r="AJ127" s="750"/>
      <c r="AK127" s="750"/>
      <c r="AL127" s="750"/>
      <c r="AM127" s="750"/>
      <c r="AN127" s="750"/>
      <c r="AO127" s="750"/>
      <c r="AP127" s="750"/>
      <c r="AQ127" s="750"/>
      <c r="AR127" s="750"/>
      <c r="AS127" s="750"/>
      <c r="AT127" s="750"/>
      <c r="AU127" s="750"/>
      <c r="AV127" s="750"/>
      <c r="AW127" s="750"/>
      <c r="AX127" s="750"/>
      <c r="AY127" s="750"/>
      <c r="AZ127" s="750"/>
      <c r="BA127" s="750"/>
      <c r="BB127" s="750"/>
      <c r="BC127" s="751"/>
      <c r="BD127" s="751"/>
      <c r="BE127" s="751"/>
      <c r="BF127" s="751"/>
      <c r="BG127" s="751"/>
      <c r="BH127" s="751"/>
      <c r="BI127" s="751"/>
      <c r="BJ127" s="751"/>
      <c r="BK127" s="751"/>
      <c r="BL127" s="751"/>
      <c r="BM127" s="751"/>
      <c r="BN127" s="751"/>
      <c r="BO127" s="751"/>
      <c r="BP127" s="751"/>
      <c r="BQ127" s="751"/>
      <c r="BR127" s="751"/>
      <c r="BS127" s="751"/>
      <c r="BT127" s="751"/>
      <c r="BU127" s="751"/>
      <c r="FE127" s="642"/>
      <c r="FF127" s="642"/>
      <c r="FG127" s="642"/>
      <c r="IT127" s="642"/>
      <c r="IU127" s="642"/>
      <c r="IV127" s="642"/>
    </row>
    <row r="128" spans="1:256" s="636" customFormat="1" ht="93" customHeight="1">
      <c r="A128" s="716">
        <v>28</v>
      </c>
      <c r="B128" s="807" t="s">
        <v>356</v>
      </c>
      <c r="C128" s="808" t="str">
        <f>'[3]Scorecard'!C49</f>
        <v>Install hand dryers or continuous cloth hand dryers in the bathrooms to eliminate paper towel waste.</v>
      </c>
      <c r="D128" s="897" t="s">
        <v>750</v>
      </c>
      <c r="E128" s="811" t="s">
        <v>34</v>
      </c>
      <c r="F128" s="642"/>
      <c r="G128" s="642"/>
      <c r="H128" s="642"/>
      <c r="I128" s="642"/>
      <c r="J128" s="642"/>
      <c r="K128" s="642"/>
      <c r="L128" s="642"/>
      <c r="M128" s="642"/>
      <c r="N128" s="642"/>
      <c r="O128" s="642"/>
      <c r="P128" s="642"/>
      <c r="Q128" s="642"/>
      <c r="R128" s="642"/>
      <c r="S128" s="642"/>
      <c r="T128" s="642"/>
      <c r="U128" s="642"/>
      <c r="V128" s="642"/>
      <c r="W128" s="642"/>
      <c r="X128" s="642"/>
      <c r="Y128" s="642"/>
      <c r="Z128" s="642"/>
      <c r="AA128" s="642"/>
      <c r="AB128" s="642"/>
      <c r="AC128" s="642"/>
      <c r="AD128" s="642"/>
      <c r="AE128" s="642"/>
      <c r="AF128" s="642"/>
      <c r="AG128" s="642"/>
      <c r="AH128" s="642"/>
      <c r="AI128" s="642"/>
      <c r="AJ128" s="642"/>
      <c r="AK128" s="642"/>
      <c r="AL128" s="642"/>
      <c r="AM128" s="642"/>
      <c r="AN128" s="642"/>
      <c r="AO128" s="642"/>
      <c r="AP128" s="642"/>
      <c r="AQ128" s="642"/>
      <c r="AR128" s="642"/>
      <c r="AS128" s="642"/>
      <c r="AT128" s="642"/>
      <c r="AU128" s="642"/>
      <c r="AV128" s="642"/>
      <c r="AW128" s="642"/>
      <c r="AX128" s="642"/>
      <c r="AY128" s="642"/>
      <c r="AZ128" s="642"/>
      <c r="BA128" s="642"/>
      <c r="BB128" s="642"/>
      <c r="FE128" s="642"/>
      <c r="FF128" s="642"/>
      <c r="FG128" s="642"/>
      <c r="IT128" s="642"/>
      <c r="IU128" s="642"/>
      <c r="IV128" s="642"/>
    </row>
    <row r="129" spans="1:256" s="636" customFormat="1" ht="93" customHeight="1">
      <c r="A129" s="716"/>
      <c r="B129" s="751"/>
      <c r="C129" s="813"/>
      <c r="D129" s="899"/>
      <c r="E129" s="812" t="s">
        <v>182</v>
      </c>
      <c r="F129" s="642"/>
      <c r="G129" s="642"/>
      <c r="H129" s="642"/>
      <c r="I129" s="642"/>
      <c r="J129" s="642"/>
      <c r="K129" s="642"/>
      <c r="L129" s="642"/>
      <c r="M129" s="642"/>
      <c r="N129" s="642"/>
      <c r="O129" s="642"/>
      <c r="P129" s="642"/>
      <c r="Q129" s="642"/>
      <c r="R129" s="642"/>
      <c r="S129" s="642"/>
      <c r="T129" s="642"/>
      <c r="U129" s="642"/>
      <c r="V129" s="642"/>
      <c r="W129" s="642"/>
      <c r="X129" s="642"/>
      <c r="Y129" s="642"/>
      <c r="Z129" s="642"/>
      <c r="AA129" s="642"/>
      <c r="AB129" s="642"/>
      <c r="AC129" s="642"/>
      <c r="AD129" s="642"/>
      <c r="AE129" s="642"/>
      <c r="AF129" s="642"/>
      <c r="AG129" s="642"/>
      <c r="AH129" s="642"/>
      <c r="AI129" s="642"/>
      <c r="AJ129" s="642"/>
      <c r="AK129" s="642"/>
      <c r="AL129" s="642"/>
      <c r="AM129" s="642"/>
      <c r="AN129" s="642"/>
      <c r="AO129" s="642"/>
      <c r="AP129" s="642"/>
      <c r="AQ129" s="642"/>
      <c r="AR129" s="642"/>
      <c r="AS129" s="642"/>
      <c r="AT129" s="642"/>
      <c r="AU129" s="642"/>
      <c r="AV129" s="642"/>
      <c r="AW129" s="642"/>
      <c r="AX129" s="642"/>
      <c r="AY129" s="642"/>
      <c r="AZ129" s="642"/>
      <c r="BA129" s="642"/>
      <c r="BB129" s="642"/>
      <c r="FE129" s="642"/>
      <c r="FF129" s="642"/>
      <c r="FG129" s="642"/>
      <c r="IT129" s="642"/>
      <c r="IU129" s="642"/>
      <c r="IV129" s="642"/>
    </row>
    <row r="130" spans="1:256" s="636" customFormat="1" ht="67.5" customHeight="1">
      <c r="A130" s="716">
        <v>29</v>
      </c>
      <c r="B130" s="807" t="s">
        <v>357</v>
      </c>
      <c r="C130" s="808" t="str">
        <f>'[3]Scorecard'!C50</f>
        <v>Utilize timed lighting or occupancy sensors in all common areas (supply closets, kitchens, etc.).</v>
      </c>
      <c r="D130" s="905" t="s">
        <v>107</v>
      </c>
      <c r="E130" s="811" t="s">
        <v>183</v>
      </c>
      <c r="F130" s="642"/>
      <c r="G130" s="642"/>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2"/>
      <c r="AY130" s="642"/>
      <c r="AZ130" s="642"/>
      <c r="BA130" s="642"/>
      <c r="BB130" s="642"/>
      <c r="FE130" s="642"/>
      <c r="FF130" s="642"/>
      <c r="FG130" s="642"/>
      <c r="IT130" s="642"/>
      <c r="IU130" s="642"/>
      <c r="IV130" s="642"/>
    </row>
    <row r="131" spans="1:256" s="636" customFormat="1" ht="67.5" customHeight="1">
      <c r="A131" s="716"/>
      <c r="B131" s="751"/>
      <c r="C131" s="813"/>
      <c r="D131" s="899"/>
      <c r="E131" s="811" t="s">
        <v>117</v>
      </c>
      <c r="F131" s="642"/>
      <c r="G131" s="642"/>
      <c r="H131" s="642"/>
      <c r="I131" s="642"/>
      <c r="J131" s="642"/>
      <c r="K131" s="642"/>
      <c r="L131" s="642"/>
      <c r="M131" s="642"/>
      <c r="N131" s="642"/>
      <c r="O131" s="642"/>
      <c r="P131" s="642"/>
      <c r="Q131" s="642"/>
      <c r="R131" s="642"/>
      <c r="S131" s="642"/>
      <c r="T131" s="642"/>
      <c r="U131" s="642"/>
      <c r="V131" s="642"/>
      <c r="W131" s="642"/>
      <c r="X131" s="642"/>
      <c r="Y131" s="642"/>
      <c r="Z131" s="642"/>
      <c r="AA131" s="642"/>
      <c r="AB131" s="642"/>
      <c r="AC131" s="642"/>
      <c r="AD131" s="642"/>
      <c r="AE131" s="642"/>
      <c r="AF131" s="642"/>
      <c r="AG131" s="642"/>
      <c r="AH131" s="642"/>
      <c r="AI131" s="642"/>
      <c r="AJ131" s="642"/>
      <c r="AK131" s="642"/>
      <c r="AL131" s="642"/>
      <c r="AM131" s="642"/>
      <c r="AN131" s="642"/>
      <c r="AO131" s="642"/>
      <c r="AP131" s="642"/>
      <c r="AQ131" s="642"/>
      <c r="AR131" s="642"/>
      <c r="AS131" s="642"/>
      <c r="AT131" s="642"/>
      <c r="AU131" s="642"/>
      <c r="AV131" s="642"/>
      <c r="AW131" s="642"/>
      <c r="AX131" s="642"/>
      <c r="AY131" s="642"/>
      <c r="AZ131" s="642"/>
      <c r="BA131" s="642"/>
      <c r="BB131" s="642"/>
      <c r="FE131" s="642"/>
      <c r="FF131" s="642"/>
      <c r="FG131" s="642"/>
      <c r="IT131" s="642"/>
      <c r="IU131" s="642"/>
      <c r="IV131" s="642"/>
    </row>
    <row r="132" spans="1:256" s="636" customFormat="1" ht="56.25" customHeight="1">
      <c r="A132" s="716">
        <v>30</v>
      </c>
      <c r="B132" s="636" t="s">
        <v>358</v>
      </c>
      <c r="C132" s="814" t="str">
        <f>'[3]Scorecard'!C51</f>
        <v>Utilize timed lighting or occupancy sensors for personal office space.</v>
      </c>
      <c r="D132" s="815" t="s">
        <v>600</v>
      </c>
      <c r="E132" s="816" t="s">
        <v>600</v>
      </c>
      <c r="F132" s="642"/>
      <c r="G132" s="642"/>
      <c r="H132" s="642"/>
      <c r="I132" s="642"/>
      <c r="J132" s="642"/>
      <c r="K132" s="642"/>
      <c r="L132" s="642"/>
      <c r="M132" s="642"/>
      <c r="N132" s="642"/>
      <c r="O132" s="642"/>
      <c r="P132" s="642"/>
      <c r="Q132" s="642"/>
      <c r="R132" s="642"/>
      <c r="S132" s="642"/>
      <c r="T132" s="642"/>
      <c r="U132" s="642"/>
      <c r="V132" s="642"/>
      <c r="W132" s="642"/>
      <c r="X132" s="642"/>
      <c r="Y132" s="642"/>
      <c r="Z132" s="642"/>
      <c r="AA132" s="642"/>
      <c r="AB132" s="642"/>
      <c r="AC132" s="642"/>
      <c r="AD132" s="642"/>
      <c r="AE132" s="642"/>
      <c r="AF132" s="642"/>
      <c r="AG132" s="642"/>
      <c r="AH132" s="642"/>
      <c r="AI132" s="642"/>
      <c r="AJ132" s="642"/>
      <c r="AK132" s="642"/>
      <c r="AL132" s="642"/>
      <c r="AM132" s="642"/>
      <c r="AN132" s="642"/>
      <c r="AO132" s="642"/>
      <c r="AP132" s="642"/>
      <c r="AQ132" s="642"/>
      <c r="AR132" s="642"/>
      <c r="AS132" s="642"/>
      <c r="AT132" s="642"/>
      <c r="AU132" s="642"/>
      <c r="AV132" s="642"/>
      <c r="AW132" s="642"/>
      <c r="AX132" s="642"/>
      <c r="AY132" s="642"/>
      <c r="AZ132" s="642"/>
      <c r="BA132" s="642"/>
      <c r="BB132" s="642"/>
      <c r="FE132" s="642"/>
      <c r="FF132" s="642"/>
      <c r="FG132" s="642"/>
      <c r="IT132" s="642"/>
      <c r="IU132" s="642"/>
      <c r="IV132" s="642"/>
    </row>
    <row r="133" spans="1:256" s="636" customFormat="1" ht="121.5" customHeight="1">
      <c r="A133" s="716">
        <v>31</v>
      </c>
      <c r="B133" s="636" t="s">
        <v>359</v>
      </c>
      <c r="C133" s="814" t="str">
        <f>'[3]Scorecard'!C52</f>
        <v>If fluorescent light fixtures (electronic ballast only) in the office have three bulbs, remove one from each fixture.</v>
      </c>
      <c r="D133" s="815" t="s">
        <v>108</v>
      </c>
      <c r="E133" s="811" t="s">
        <v>118</v>
      </c>
      <c r="F133" s="642"/>
      <c r="G133" s="642"/>
      <c r="H133" s="642"/>
      <c r="I133" s="642"/>
      <c r="J133" s="642"/>
      <c r="K133" s="642"/>
      <c r="L133" s="642"/>
      <c r="M133" s="642"/>
      <c r="N133" s="642"/>
      <c r="O133" s="642"/>
      <c r="P133" s="642"/>
      <c r="Q133" s="642"/>
      <c r="R133" s="642"/>
      <c r="S133" s="642"/>
      <c r="T133" s="642"/>
      <c r="U133" s="642"/>
      <c r="V133" s="642"/>
      <c r="W133" s="642"/>
      <c r="X133" s="642"/>
      <c r="Y133" s="642"/>
      <c r="Z133" s="642"/>
      <c r="AA133" s="642"/>
      <c r="AB133" s="642"/>
      <c r="AC133" s="642"/>
      <c r="AD133" s="642"/>
      <c r="AE133" s="642"/>
      <c r="AF133" s="642"/>
      <c r="AG133" s="642"/>
      <c r="AH133" s="642"/>
      <c r="AI133" s="642"/>
      <c r="AJ133" s="642"/>
      <c r="AK133" s="642"/>
      <c r="AL133" s="642"/>
      <c r="AM133" s="642"/>
      <c r="AN133" s="642"/>
      <c r="AO133" s="642"/>
      <c r="AP133" s="642"/>
      <c r="AQ133" s="642"/>
      <c r="AR133" s="642"/>
      <c r="AS133" s="642"/>
      <c r="AT133" s="642"/>
      <c r="AU133" s="642"/>
      <c r="AV133" s="642"/>
      <c r="AW133" s="642"/>
      <c r="AX133" s="642"/>
      <c r="AY133" s="642"/>
      <c r="AZ133" s="642"/>
      <c r="BA133" s="642"/>
      <c r="BB133" s="642"/>
      <c r="FE133" s="642"/>
      <c r="FF133" s="642"/>
      <c r="FG133" s="642"/>
      <c r="IT133" s="642"/>
      <c r="IU133" s="642"/>
      <c r="IV133" s="642"/>
    </row>
    <row r="134" spans="1:256" s="636" customFormat="1" ht="41.25" customHeight="1">
      <c r="A134" s="716"/>
      <c r="B134" s="807" t="s">
        <v>360</v>
      </c>
      <c r="C134" s="897" t="str">
        <f>'[3]Scorecard'!C53</f>
        <v>Install LED or energy efficient bulbs in exit signs.</v>
      </c>
      <c r="D134" s="905" t="s">
        <v>551</v>
      </c>
      <c r="E134" s="817" t="s">
        <v>141</v>
      </c>
      <c r="F134" s="642"/>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2"/>
      <c r="AD134" s="642"/>
      <c r="AE134" s="642"/>
      <c r="AF134" s="642"/>
      <c r="AG134" s="642"/>
      <c r="AH134" s="642"/>
      <c r="AI134" s="642"/>
      <c r="AJ134" s="642"/>
      <c r="AK134" s="642"/>
      <c r="AL134" s="642"/>
      <c r="AM134" s="642"/>
      <c r="AN134" s="642"/>
      <c r="AO134" s="642"/>
      <c r="AP134" s="642"/>
      <c r="AQ134" s="642"/>
      <c r="AR134" s="642"/>
      <c r="AS134" s="642"/>
      <c r="AT134" s="642"/>
      <c r="AU134" s="642"/>
      <c r="AV134" s="642"/>
      <c r="AW134" s="642"/>
      <c r="AX134" s="642"/>
      <c r="AY134" s="642"/>
      <c r="AZ134" s="642"/>
      <c r="BA134" s="642"/>
      <c r="BB134" s="642"/>
      <c r="FE134" s="642"/>
      <c r="FF134" s="642"/>
      <c r="FG134" s="642"/>
      <c r="IT134" s="642"/>
      <c r="IU134" s="642"/>
      <c r="IV134" s="642"/>
    </row>
    <row r="135" spans="1:256" s="636" customFormat="1" ht="41.25" customHeight="1">
      <c r="A135" s="716"/>
      <c r="B135" s="809"/>
      <c r="C135" s="898"/>
      <c r="D135" s="898"/>
      <c r="E135" s="811" t="s">
        <v>571</v>
      </c>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2"/>
      <c r="AD135" s="642"/>
      <c r="AE135" s="642"/>
      <c r="AF135" s="642"/>
      <c r="AG135" s="642"/>
      <c r="AH135" s="642"/>
      <c r="AI135" s="642"/>
      <c r="AJ135" s="642"/>
      <c r="AK135" s="642"/>
      <c r="AL135" s="642"/>
      <c r="AM135" s="642"/>
      <c r="AN135" s="642"/>
      <c r="AO135" s="642"/>
      <c r="AP135" s="642"/>
      <c r="AQ135" s="642"/>
      <c r="AR135" s="642"/>
      <c r="AS135" s="642"/>
      <c r="AT135" s="642"/>
      <c r="AU135" s="642"/>
      <c r="AV135" s="642"/>
      <c r="AW135" s="642"/>
      <c r="AX135" s="642"/>
      <c r="AY135" s="642"/>
      <c r="AZ135" s="642"/>
      <c r="BA135" s="642"/>
      <c r="BB135" s="642"/>
      <c r="FE135" s="642"/>
      <c r="FF135" s="642"/>
      <c r="FG135" s="642"/>
      <c r="IT135" s="642"/>
      <c r="IU135" s="642"/>
      <c r="IV135" s="642"/>
    </row>
    <row r="136" spans="1:256" s="636" customFormat="1" ht="41.25" customHeight="1">
      <c r="A136" s="716"/>
      <c r="B136" s="809"/>
      <c r="C136" s="898"/>
      <c r="D136" s="898"/>
      <c r="E136" s="811" t="s">
        <v>570</v>
      </c>
      <c r="F136" s="642"/>
      <c r="G136" s="642"/>
      <c r="H136" s="642"/>
      <c r="I136" s="642"/>
      <c r="J136" s="642"/>
      <c r="K136" s="642"/>
      <c r="L136" s="642"/>
      <c r="M136" s="642"/>
      <c r="N136" s="642"/>
      <c r="O136" s="642"/>
      <c r="P136" s="642"/>
      <c r="Q136" s="642"/>
      <c r="R136" s="642"/>
      <c r="S136" s="642"/>
      <c r="T136" s="642"/>
      <c r="U136" s="642"/>
      <c r="V136" s="642"/>
      <c r="W136" s="642"/>
      <c r="X136" s="642"/>
      <c r="Y136" s="642"/>
      <c r="Z136" s="642"/>
      <c r="AA136" s="642"/>
      <c r="AB136" s="642"/>
      <c r="AC136" s="642"/>
      <c r="AD136" s="642"/>
      <c r="AE136" s="642"/>
      <c r="AF136" s="642"/>
      <c r="AG136" s="642"/>
      <c r="AH136" s="642"/>
      <c r="AI136" s="642"/>
      <c r="AJ136" s="642"/>
      <c r="AK136" s="642"/>
      <c r="AL136" s="642"/>
      <c r="AM136" s="642"/>
      <c r="AN136" s="642"/>
      <c r="AO136" s="642"/>
      <c r="AP136" s="642"/>
      <c r="AQ136" s="642"/>
      <c r="AR136" s="642"/>
      <c r="AS136" s="642"/>
      <c r="AT136" s="642"/>
      <c r="AU136" s="642"/>
      <c r="AV136" s="642"/>
      <c r="AW136" s="642"/>
      <c r="AX136" s="642"/>
      <c r="AY136" s="642"/>
      <c r="AZ136" s="642"/>
      <c r="BA136" s="642"/>
      <c r="BB136" s="642"/>
      <c r="FE136" s="642"/>
      <c r="FF136" s="642"/>
      <c r="FG136" s="642"/>
      <c r="IT136" s="642"/>
      <c r="IU136" s="642"/>
      <c r="IV136" s="642"/>
    </row>
    <row r="137" spans="1:256" s="636" customFormat="1" ht="41.25" customHeight="1">
      <c r="A137" s="716">
        <v>32</v>
      </c>
      <c r="B137" s="809"/>
      <c r="C137" s="898"/>
      <c r="D137" s="898"/>
      <c r="E137" s="733" t="s">
        <v>569</v>
      </c>
      <c r="F137" s="642"/>
      <c r="G137" s="642"/>
      <c r="H137" s="642"/>
      <c r="I137" s="642"/>
      <c r="J137" s="642"/>
      <c r="K137" s="642"/>
      <c r="L137" s="642"/>
      <c r="M137" s="642"/>
      <c r="N137" s="642"/>
      <c r="O137" s="642"/>
      <c r="P137" s="642"/>
      <c r="Q137" s="642"/>
      <c r="R137" s="642"/>
      <c r="S137" s="642"/>
      <c r="T137" s="642"/>
      <c r="U137" s="642"/>
      <c r="V137" s="642"/>
      <c r="W137" s="642"/>
      <c r="X137" s="642"/>
      <c r="Y137" s="642"/>
      <c r="Z137" s="642"/>
      <c r="AA137" s="642"/>
      <c r="AB137" s="642"/>
      <c r="AC137" s="642"/>
      <c r="AD137" s="642"/>
      <c r="AE137" s="642"/>
      <c r="AF137" s="642"/>
      <c r="AG137" s="642"/>
      <c r="AH137" s="642"/>
      <c r="AI137" s="642"/>
      <c r="AJ137" s="642"/>
      <c r="AK137" s="642"/>
      <c r="AL137" s="642"/>
      <c r="AM137" s="642"/>
      <c r="AN137" s="642"/>
      <c r="AO137" s="642"/>
      <c r="AP137" s="642"/>
      <c r="AQ137" s="642"/>
      <c r="AR137" s="642"/>
      <c r="AS137" s="642"/>
      <c r="AT137" s="642"/>
      <c r="AU137" s="642"/>
      <c r="AV137" s="642"/>
      <c r="AW137" s="642"/>
      <c r="AX137" s="642"/>
      <c r="AY137" s="642"/>
      <c r="AZ137" s="642"/>
      <c r="BA137" s="642"/>
      <c r="BB137" s="642"/>
      <c r="FE137" s="642"/>
      <c r="FF137" s="642"/>
      <c r="FG137" s="642"/>
      <c r="IT137" s="642"/>
      <c r="IU137" s="642"/>
      <c r="IV137" s="642"/>
    </row>
    <row r="138" spans="1:256" s="636" customFormat="1" ht="41.25" customHeight="1">
      <c r="A138" s="716"/>
      <c r="B138" s="751"/>
      <c r="C138" s="813"/>
      <c r="D138" s="899"/>
      <c r="E138" s="812" t="s">
        <v>608</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2"/>
      <c r="AD138" s="642"/>
      <c r="AE138" s="642"/>
      <c r="AF138" s="642"/>
      <c r="AG138" s="642"/>
      <c r="AH138" s="642"/>
      <c r="AI138" s="642"/>
      <c r="AJ138" s="642"/>
      <c r="AK138" s="642"/>
      <c r="AL138" s="642"/>
      <c r="AM138" s="642"/>
      <c r="AN138" s="642"/>
      <c r="AO138" s="642"/>
      <c r="AP138" s="642"/>
      <c r="AQ138" s="642"/>
      <c r="AR138" s="642"/>
      <c r="AS138" s="642"/>
      <c r="AT138" s="642"/>
      <c r="AU138" s="642"/>
      <c r="AV138" s="642"/>
      <c r="AW138" s="642"/>
      <c r="AX138" s="642"/>
      <c r="AY138" s="642"/>
      <c r="AZ138" s="642"/>
      <c r="BA138" s="642"/>
      <c r="BB138" s="642"/>
      <c r="FE138" s="642"/>
      <c r="FF138" s="642"/>
      <c r="FG138" s="642"/>
      <c r="IT138" s="642"/>
      <c r="IU138" s="642"/>
      <c r="IV138" s="642"/>
    </row>
    <row r="139" spans="1:256" s="636" customFormat="1" ht="71.25" customHeight="1">
      <c r="A139" s="716"/>
      <c r="B139" s="818" t="s">
        <v>361</v>
      </c>
      <c r="C139" s="741" t="str">
        <f>'[3]Scorecard'!C54</f>
        <v>Use energy efficient vending machines or install a device that reduces the energy your vending machines use.</v>
      </c>
      <c r="D139" s="904" t="s">
        <v>477</v>
      </c>
      <c r="E139" s="811" t="s">
        <v>453</v>
      </c>
      <c r="F139" s="642"/>
      <c r="G139" s="642"/>
      <c r="H139" s="642"/>
      <c r="I139" s="642"/>
      <c r="J139" s="642"/>
      <c r="K139" s="642"/>
      <c r="L139" s="642"/>
      <c r="M139" s="642"/>
      <c r="N139" s="642"/>
      <c r="O139" s="642"/>
      <c r="P139" s="642"/>
      <c r="Q139" s="642"/>
      <c r="R139" s="642"/>
      <c r="S139" s="642"/>
      <c r="T139" s="642"/>
      <c r="U139" s="642"/>
      <c r="V139" s="642"/>
      <c r="W139" s="642"/>
      <c r="X139" s="642"/>
      <c r="Y139" s="642"/>
      <c r="Z139" s="642"/>
      <c r="AA139" s="642"/>
      <c r="AB139" s="642"/>
      <c r="AC139" s="642"/>
      <c r="AD139" s="642"/>
      <c r="AE139" s="642"/>
      <c r="AF139" s="642"/>
      <c r="AG139" s="642"/>
      <c r="AH139" s="642"/>
      <c r="AI139" s="642"/>
      <c r="AJ139" s="642"/>
      <c r="AK139" s="642"/>
      <c r="AL139" s="642"/>
      <c r="AM139" s="642"/>
      <c r="AN139" s="642"/>
      <c r="AO139" s="642"/>
      <c r="AP139" s="642"/>
      <c r="AQ139" s="642"/>
      <c r="AR139" s="642"/>
      <c r="AS139" s="642"/>
      <c r="AT139" s="642"/>
      <c r="AU139" s="642"/>
      <c r="AV139" s="642"/>
      <c r="AW139" s="642"/>
      <c r="AX139" s="642"/>
      <c r="AY139" s="642"/>
      <c r="AZ139" s="642"/>
      <c r="BA139" s="642"/>
      <c r="BB139" s="642"/>
      <c r="FE139" s="642"/>
      <c r="FF139" s="642"/>
      <c r="FG139" s="642"/>
      <c r="IT139" s="642"/>
      <c r="IU139" s="642"/>
      <c r="IV139" s="642"/>
    </row>
    <row r="140" spans="1:256" s="636" customFormat="1" ht="71.25" customHeight="1">
      <c r="A140" s="716"/>
      <c r="B140" s="819"/>
      <c r="C140" s="742"/>
      <c r="D140" s="898"/>
      <c r="E140" s="811" t="s">
        <v>454</v>
      </c>
      <c r="F140" s="642"/>
      <c r="G140" s="642"/>
      <c r="H140" s="642"/>
      <c r="I140" s="642"/>
      <c r="J140" s="642"/>
      <c r="K140" s="642"/>
      <c r="L140" s="642"/>
      <c r="M140" s="642"/>
      <c r="N140" s="642"/>
      <c r="O140" s="642"/>
      <c r="P140" s="642"/>
      <c r="Q140" s="642"/>
      <c r="R140" s="642"/>
      <c r="S140" s="642"/>
      <c r="T140" s="642"/>
      <c r="U140" s="642"/>
      <c r="V140" s="642"/>
      <c r="W140" s="642"/>
      <c r="X140" s="642"/>
      <c r="Y140" s="642"/>
      <c r="Z140" s="642"/>
      <c r="AA140" s="642"/>
      <c r="AB140" s="642"/>
      <c r="AC140" s="642"/>
      <c r="AD140" s="642"/>
      <c r="AE140" s="642"/>
      <c r="AF140" s="642"/>
      <c r="AG140" s="642"/>
      <c r="AH140" s="642"/>
      <c r="AI140" s="642"/>
      <c r="AJ140" s="642"/>
      <c r="AK140" s="642"/>
      <c r="AL140" s="642"/>
      <c r="AM140" s="642"/>
      <c r="AN140" s="642"/>
      <c r="AO140" s="642"/>
      <c r="AP140" s="642"/>
      <c r="AQ140" s="642"/>
      <c r="AR140" s="642"/>
      <c r="AS140" s="642"/>
      <c r="AT140" s="642"/>
      <c r="AU140" s="642"/>
      <c r="AV140" s="642"/>
      <c r="AW140" s="642"/>
      <c r="AX140" s="642"/>
      <c r="AY140" s="642"/>
      <c r="AZ140" s="642"/>
      <c r="BA140" s="642"/>
      <c r="BB140" s="642"/>
      <c r="FE140" s="642"/>
      <c r="FF140" s="642"/>
      <c r="FG140" s="642"/>
      <c r="IT140" s="642"/>
      <c r="IU140" s="642"/>
      <c r="IV140" s="642"/>
    </row>
    <row r="141" spans="1:256" s="636" customFormat="1" ht="71.25" customHeight="1">
      <c r="A141" s="716"/>
      <c r="B141" s="820"/>
      <c r="C141" s="743"/>
      <c r="D141" s="899"/>
      <c r="E141" s="811" t="s">
        <v>455</v>
      </c>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2"/>
      <c r="AE141" s="642"/>
      <c r="AF141" s="642"/>
      <c r="AG141" s="642"/>
      <c r="AH141" s="642"/>
      <c r="AI141" s="642"/>
      <c r="AJ141" s="642"/>
      <c r="AK141" s="642"/>
      <c r="AL141" s="642"/>
      <c r="AM141" s="642"/>
      <c r="AN141" s="642"/>
      <c r="AO141" s="642"/>
      <c r="AP141" s="642"/>
      <c r="AQ141" s="642"/>
      <c r="AR141" s="642"/>
      <c r="AS141" s="642"/>
      <c r="AT141" s="642"/>
      <c r="AU141" s="642"/>
      <c r="AV141" s="642"/>
      <c r="AW141" s="642"/>
      <c r="AX141" s="642"/>
      <c r="AY141" s="642"/>
      <c r="AZ141" s="642"/>
      <c r="BA141" s="642"/>
      <c r="BB141" s="642"/>
      <c r="FE141" s="642"/>
      <c r="FF141" s="642"/>
      <c r="FG141" s="642"/>
      <c r="IT141" s="642"/>
      <c r="IU141" s="642"/>
      <c r="IV141" s="642"/>
    </row>
    <row r="142" spans="1:256" s="636" customFormat="1" ht="124.5" customHeight="1">
      <c r="A142" s="716"/>
      <c r="B142" s="636" t="s">
        <v>220</v>
      </c>
      <c r="C142" s="814" t="str">
        <f>'[3]Scorecard'!C55</f>
        <v>Have showers and lockers available in-office, or subsidize local gym membership for bike commuters.</v>
      </c>
      <c r="D142" s="821" t="s">
        <v>43</v>
      </c>
      <c r="E142" s="811" t="s">
        <v>714</v>
      </c>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2"/>
      <c r="AE142" s="642"/>
      <c r="AF142" s="642"/>
      <c r="AG142" s="642"/>
      <c r="AH142" s="642"/>
      <c r="AI142" s="642"/>
      <c r="AJ142" s="642"/>
      <c r="AK142" s="642"/>
      <c r="AL142" s="642"/>
      <c r="AM142" s="642"/>
      <c r="AN142" s="642"/>
      <c r="AO142" s="642"/>
      <c r="AP142" s="642"/>
      <c r="AQ142" s="642"/>
      <c r="AR142" s="642"/>
      <c r="AS142" s="642"/>
      <c r="AT142" s="642"/>
      <c r="AU142" s="642"/>
      <c r="AV142" s="642"/>
      <c r="AW142" s="642"/>
      <c r="AX142" s="642"/>
      <c r="AY142" s="642"/>
      <c r="AZ142" s="642"/>
      <c r="BA142" s="642"/>
      <c r="BB142" s="642"/>
      <c r="FE142" s="642"/>
      <c r="FF142" s="642"/>
      <c r="FG142" s="642"/>
      <c r="IT142" s="642"/>
      <c r="IU142" s="642"/>
      <c r="IV142" s="642"/>
    </row>
    <row r="143" spans="1:256" s="636" customFormat="1" ht="176.25" customHeight="1">
      <c r="A143" s="716">
        <v>33</v>
      </c>
      <c r="B143" s="636" t="s">
        <v>239</v>
      </c>
      <c r="C143" s="814" t="str">
        <f>'[3]Scorecard'!C56</f>
        <v>Provide onsite interior or exterior bike parking for employees.</v>
      </c>
      <c r="D143" s="814" t="s">
        <v>478</v>
      </c>
      <c r="E143" s="811" t="s">
        <v>368</v>
      </c>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42"/>
      <c r="AD143" s="642"/>
      <c r="AE143" s="642"/>
      <c r="AF143" s="642"/>
      <c r="AG143" s="642"/>
      <c r="AH143" s="642"/>
      <c r="AI143" s="642"/>
      <c r="AJ143" s="642"/>
      <c r="AK143" s="642"/>
      <c r="AL143" s="642"/>
      <c r="AM143" s="642"/>
      <c r="AN143" s="642"/>
      <c r="AO143" s="642"/>
      <c r="AP143" s="642"/>
      <c r="AQ143" s="642"/>
      <c r="AR143" s="642"/>
      <c r="AS143" s="642"/>
      <c r="AT143" s="642"/>
      <c r="AU143" s="642"/>
      <c r="AV143" s="642"/>
      <c r="AW143" s="642"/>
      <c r="AX143" s="642"/>
      <c r="AY143" s="642"/>
      <c r="AZ143" s="642"/>
      <c r="BA143" s="642"/>
      <c r="BB143" s="642"/>
      <c r="FE143" s="642"/>
      <c r="FF143" s="642"/>
      <c r="FG143" s="642"/>
      <c r="IT143" s="642"/>
      <c r="IU143" s="642"/>
      <c r="IV143" s="642"/>
    </row>
    <row r="144" spans="1:256" s="636" customFormat="1" ht="90" customHeight="1">
      <c r="A144" s="716"/>
      <c r="B144" s="807" t="s">
        <v>606</v>
      </c>
      <c r="C144" s="808" t="str">
        <f>'[3]Scorecard'!C57</f>
        <v>Use Green Seal certified (or equivalent) green cleaners. </v>
      </c>
      <c r="D144" s="897" t="s">
        <v>42</v>
      </c>
      <c r="E144" s="811" t="s">
        <v>561</v>
      </c>
      <c r="F144" s="642"/>
      <c r="G144" s="642"/>
      <c r="H144" s="642"/>
      <c r="I144" s="642"/>
      <c r="J144" s="642"/>
      <c r="K144" s="642"/>
      <c r="L144" s="642"/>
      <c r="M144" s="642"/>
      <c r="N144" s="642"/>
      <c r="O144" s="642"/>
      <c r="P144" s="642"/>
      <c r="Q144" s="642"/>
      <c r="R144" s="642"/>
      <c r="S144" s="642"/>
      <c r="T144" s="642"/>
      <c r="U144" s="642"/>
      <c r="V144" s="642"/>
      <c r="W144" s="642"/>
      <c r="X144" s="642"/>
      <c r="Y144" s="642"/>
      <c r="Z144" s="642"/>
      <c r="AA144" s="642"/>
      <c r="AB144" s="642"/>
      <c r="AC144" s="642"/>
      <c r="AD144" s="642"/>
      <c r="AE144" s="642"/>
      <c r="AF144" s="642"/>
      <c r="AG144" s="642"/>
      <c r="AH144" s="642"/>
      <c r="AI144" s="642"/>
      <c r="AJ144" s="642"/>
      <c r="AK144" s="642"/>
      <c r="AL144" s="642"/>
      <c r="AM144" s="642"/>
      <c r="AN144" s="642"/>
      <c r="AO144" s="642"/>
      <c r="AP144" s="642"/>
      <c r="AQ144" s="642"/>
      <c r="AR144" s="642"/>
      <c r="AS144" s="642"/>
      <c r="AT144" s="642"/>
      <c r="AU144" s="642"/>
      <c r="AV144" s="642"/>
      <c r="AW144" s="642"/>
      <c r="AX144" s="642"/>
      <c r="AY144" s="642"/>
      <c r="AZ144" s="642"/>
      <c r="BA144" s="642"/>
      <c r="BB144" s="642"/>
      <c r="FE144" s="642"/>
      <c r="FF144" s="642"/>
      <c r="FG144" s="642"/>
      <c r="IT144" s="642"/>
      <c r="IU144" s="642"/>
      <c r="IV144" s="642"/>
    </row>
    <row r="145" spans="1:256" s="636" customFormat="1" ht="90" customHeight="1">
      <c r="A145" s="716"/>
      <c r="B145" s="751"/>
      <c r="C145" s="813"/>
      <c r="D145" s="899"/>
      <c r="E145" s="811" t="s">
        <v>238</v>
      </c>
      <c r="F145" s="642"/>
      <c r="G145" s="642"/>
      <c r="H145" s="642"/>
      <c r="I145" s="642"/>
      <c r="J145" s="642"/>
      <c r="K145" s="642"/>
      <c r="L145" s="642"/>
      <c r="M145" s="642"/>
      <c r="N145" s="642"/>
      <c r="O145" s="642"/>
      <c r="P145" s="642"/>
      <c r="Q145" s="642"/>
      <c r="R145" s="642"/>
      <c r="S145" s="642"/>
      <c r="T145" s="642"/>
      <c r="U145" s="642"/>
      <c r="V145" s="642"/>
      <c r="W145" s="642"/>
      <c r="X145" s="642"/>
      <c r="Y145" s="642"/>
      <c r="Z145" s="642"/>
      <c r="AA145" s="642"/>
      <c r="AB145" s="642"/>
      <c r="AC145" s="642"/>
      <c r="AD145" s="642"/>
      <c r="AE145" s="642"/>
      <c r="AF145" s="642"/>
      <c r="AG145" s="642"/>
      <c r="AH145" s="642"/>
      <c r="AI145" s="642"/>
      <c r="AJ145" s="642"/>
      <c r="AK145" s="642"/>
      <c r="AL145" s="642"/>
      <c r="AM145" s="642"/>
      <c r="AN145" s="642"/>
      <c r="AO145" s="642"/>
      <c r="AP145" s="642"/>
      <c r="AQ145" s="642"/>
      <c r="AR145" s="642"/>
      <c r="AS145" s="642"/>
      <c r="AT145" s="642"/>
      <c r="AU145" s="642"/>
      <c r="AV145" s="642"/>
      <c r="AW145" s="642"/>
      <c r="AX145" s="642"/>
      <c r="AY145" s="642"/>
      <c r="AZ145" s="642"/>
      <c r="BA145" s="642"/>
      <c r="BB145" s="642"/>
      <c r="FE145" s="642"/>
      <c r="FF145" s="642"/>
      <c r="FG145" s="642"/>
      <c r="IT145" s="642"/>
      <c r="IU145" s="642"/>
      <c r="IV145" s="642"/>
    </row>
    <row r="146" spans="1:256" s="636" customFormat="1" ht="85.5" customHeight="1">
      <c r="A146" s="716"/>
      <c r="B146" s="807" t="s">
        <v>607</v>
      </c>
      <c r="C146" s="808" t="str">
        <f>'[3]Scorecard'!C58</f>
        <v>If remodeling, use Green Seal certified, low- or no-VOC paints (specify in contract with property manager).</v>
      </c>
      <c r="D146" s="897" t="s">
        <v>0</v>
      </c>
      <c r="E146" s="811" t="s">
        <v>119</v>
      </c>
      <c r="F146" s="642"/>
      <c r="G146" s="642"/>
      <c r="H146" s="642"/>
      <c r="I146" s="642"/>
      <c r="J146" s="642"/>
      <c r="K146" s="642"/>
      <c r="L146" s="642"/>
      <c r="M146" s="642"/>
      <c r="N146" s="642"/>
      <c r="O146" s="642"/>
      <c r="P146" s="642"/>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642"/>
      <c r="AL146" s="642"/>
      <c r="AM146" s="642"/>
      <c r="AN146" s="642"/>
      <c r="AO146" s="642"/>
      <c r="AP146" s="642"/>
      <c r="AQ146" s="642"/>
      <c r="AR146" s="642"/>
      <c r="AS146" s="642"/>
      <c r="AT146" s="642"/>
      <c r="AU146" s="642"/>
      <c r="AV146" s="642"/>
      <c r="AW146" s="642"/>
      <c r="AX146" s="642"/>
      <c r="AY146" s="642"/>
      <c r="AZ146" s="642"/>
      <c r="BA146" s="642"/>
      <c r="BB146" s="642"/>
      <c r="FE146" s="642"/>
      <c r="FF146" s="642"/>
      <c r="FG146" s="642"/>
      <c r="IT146" s="642"/>
      <c r="IU146" s="642"/>
      <c r="IV146" s="642"/>
    </row>
    <row r="147" spans="1:256" s="636" customFormat="1" ht="85.5" customHeight="1">
      <c r="A147" s="716"/>
      <c r="B147" s="809"/>
      <c r="C147" s="810"/>
      <c r="D147" s="898"/>
      <c r="E147" s="755" t="s">
        <v>560</v>
      </c>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2"/>
      <c r="AE147" s="642"/>
      <c r="AF147" s="642"/>
      <c r="AG147" s="642"/>
      <c r="AH147" s="642"/>
      <c r="AI147" s="642"/>
      <c r="AJ147" s="642"/>
      <c r="AK147" s="642"/>
      <c r="AL147" s="642"/>
      <c r="AM147" s="642"/>
      <c r="AN147" s="642"/>
      <c r="AO147" s="642"/>
      <c r="AP147" s="642"/>
      <c r="AQ147" s="642"/>
      <c r="AR147" s="642"/>
      <c r="AS147" s="642"/>
      <c r="AT147" s="642"/>
      <c r="AU147" s="642"/>
      <c r="AV147" s="642"/>
      <c r="AW147" s="642"/>
      <c r="AX147" s="642"/>
      <c r="AY147" s="642"/>
      <c r="AZ147" s="642"/>
      <c r="BA147" s="642"/>
      <c r="BB147" s="642"/>
      <c r="FE147" s="642"/>
      <c r="FF147" s="642"/>
      <c r="FG147" s="642"/>
      <c r="IT147" s="642"/>
      <c r="IU147" s="642"/>
      <c r="IV147" s="642"/>
    </row>
    <row r="148" spans="1:256" s="636" customFormat="1" ht="45.75" customHeight="1" hidden="1">
      <c r="A148" s="716"/>
      <c r="B148" s="751"/>
      <c r="C148" s="813"/>
      <c r="D148" s="813"/>
      <c r="E148" s="756"/>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2"/>
      <c r="AE148" s="642"/>
      <c r="AF148" s="642"/>
      <c r="AG148" s="642"/>
      <c r="AH148" s="642"/>
      <c r="AI148" s="642"/>
      <c r="AJ148" s="642"/>
      <c r="AK148" s="642"/>
      <c r="AL148" s="642"/>
      <c r="AM148" s="642"/>
      <c r="AN148" s="642"/>
      <c r="AO148" s="642"/>
      <c r="AP148" s="642"/>
      <c r="AQ148" s="642"/>
      <c r="AR148" s="642"/>
      <c r="AS148" s="642"/>
      <c r="AT148" s="642"/>
      <c r="AU148" s="642"/>
      <c r="AV148" s="642"/>
      <c r="AW148" s="642"/>
      <c r="AX148" s="642"/>
      <c r="AY148" s="642"/>
      <c r="AZ148" s="642"/>
      <c r="BA148" s="642"/>
      <c r="BB148" s="642"/>
      <c r="FE148" s="642"/>
      <c r="FF148" s="642"/>
      <c r="FG148" s="642"/>
      <c r="IT148" s="642"/>
      <c r="IU148" s="642"/>
      <c r="IV148" s="642"/>
    </row>
    <row r="149" spans="1:256" s="636" customFormat="1" ht="76.5" customHeight="1">
      <c r="A149" s="716"/>
      <c r="B149" s="807" t="s">
        <v>469</v>
      </c>
      <c r="C149" s="808" t="str">
        <f>'[3]Scorecard'!C59</f>
        <v>Coordinate with your property manager to host an educational session on the Green Office Challenge for other tenants in your building.</v>
      </c>
      <c r="D149" s="904" t="s">
        <v>1</v>
      </c>
      <c r="E149" s="653" t="s">
        <v>140</v>
      </c>
      <c r="F149" s="642"/>
      <c r="G149" s="642"/>
      <c r="H149" s="642"/>
      <c r="I149" s="642"/>
      <c r="J149" s="642"/>
      <c r="K149" s="642"/>
      <c r="L149" s="642"/>
      <c r="M149" s="642"/>
      <c r="N149" s="642"/>
      <c r="O149" s="642"/>
      <c r="P149" s="642"/>
      <c r="Q149" s="642"/>
      <c r="R149" s="642"/>
      <c r="S149" s="642"/>
      <c r="T149" s="642"/>
      <c r="U149" s="642"/>
      <c r="V149" s="642"/>
      <c r="W149" s="642"/>
      <c r="X149" s="642"/>
      <c r="Y149" s="642"/>
      <c r="Z149" s="642"/>
      <c r="AA149" s="642"/>
      <c r="AB149" s="642"/>
      <c r="AC149" s="642"/>
      <c r="AD149" s="642"/>
      <c r="AE149" s="642"/>
      <c r="AF149" s="642"/>
      <c r="AG149" s="642"/>
      <c r="AH149" s="642"/>
      <c r="AI149" s="642"/>
      <c r="AJ149" s="642"/>
      <c r="AK149" s="642"/>
      <c r="AL149" s="642"/>
      <c r="AM149" s="642"/>
      <c r="AN149" s="642"/>
      <c r="AO149" s="642"/>
      <c r="AP149" s="642"/>
      <c r="AQ149" s="642"/>
      <c r="AR149" s="642"/>
      <c r="AS149" s="642"/>
      <c r="AT149" s="642"/>
      <c r="AU149" s="642"/>
      <c r="AV149" s="642"/>
      <c r="AW149" s="642"/>
      <c r="AX149" s="642"/>
      <c r="AY149" s="642"/>
      <c r="AZ149" s="642"/>
      <c r="BA149" s="642"/>
      <c r="BB149" s="642"/>
      <c r="FE149" s="642"/>
      <c r="FF149" s="642"/>
      <c r="FG149" s="642"/>
      <c r="IT149" s="642"/>
      <c r="IU149" s="642"/>
      <c r="IV149" s="642"/>
    </row>
    <row r="150" spans="1:256" s="636" customFormat="1" ht="74.25" customHeight="1">
      <c r="A150" s="716"/>
      <c r="B150" s="809"/>
      <c r="C150" s="810"/>
      <c r="D150" s="898"/>
      <c r="E150" s="733" t="s">
        <v>715</v>
      </c>
      <c r="F150" s="642"/>
      <c r="G150" s="642"/>
      <c r="H150" s="642"/>
      <c r="I150" s="642"/>
      <c r="J150" s="642"/>
      <c r="K150" s="642"/>
      <c r="L150" s="642"/>
      <c r="M150" s="642"/>
      <c r="N150" s="642"/>
      <c r="O150" s="642"/>
      <c r="P150" s="642"/>
      <c r="Q150" s="642"/>
      <c r="R150" s="642"/>
      <c r="S150" s="642"/>
      <c r="T150" s="642"/>
      <c r="U150" s="642"/>
      <c r="V150" s="642"/>
      <c r="W150" s="642"/>
      <c r="X150" s="642"/>
      <c r="Y150" s="642"/>
      <c r="Z150" s="642"/>
      <c r="AA150" s="642"/>
      <c r="AB150" s="642"/>
      <c r="AC150" s="642"/>
      <c r="AD150" s="642"/>
      <c r="AE150" s="642"/>
      <c r="AF150" s="642"/>
      <c r="AG150" s="642"/>
      <c r="AH150" s="642"/>
      <c r="AI150" s="642"/>
      <c r="AJ150" s="642"/>
      <c r="AK150" s="642"/>
      <c r="AL150" s="642"/>
      <c r="AM150" s="642"/>
      <c r="AN150" s="642"/>
      <c r="AO150" s="642"/>
      <c r="AP150" s="642"/>
      <c r="AQ150" s="642"/>
      <c r="AR150" s="642"/>
      <c r="AS150" s="642"/>
      <c r="AT150" s="642"/>
      <c r="AU150" s="642"/>
      <c r="AV150" s="642"/>
      <c r="AW150" s="642"/>
      <c r="AX150" s="642"/>
      <c r="AY150" s="642"/>
      <c r="AZ150" s="642"/>
      <c r="BA150" s="642"/>
      <c r="BB150" s="642"/>
      <c r="FE150" s="642"/>
      <c r="FF150" s="642"/>
      <c r="FG150" s="642"/>
      <c r="IT150" s="642"/>
      <c r="IU150" s="642"/>
      <c r="IV150" s="642"/>
    </row>
    <row r="151" spans="1:256" s="636" customFormat="1" ht="69.75" customHeight="1">
      <c r="A151" s="716"/>
      <c r="B151" s="751"/>
      <c r="C151" s="813"/>
      <c r="D151" s="899"/>
      <c r="E151" s="733" t="s">
        <v>139</v>
      </c>
      <c r="F151" s="642"/>
      <c r="G151" s="642"/>
      <c r="H151" s="642"/>
      <c r="I151" s="642"/>
      <c r="J151" s="642"/>
      <c r="K151" s="642"/>
      <c r="L151" s="642"/>
      <c r="M151" s="642"/>
      <c r="N151" s="642"/>
      <c r="O151" s="642"/>
      <c r="P151" s="642"/>
      <c r="Q151" s="642"/>
      <c r="R151" s="642"/>
      <c r="S151" s="642"/>
      <c r="T151" s="642"/>
      <c r="U151" s="642"/>
      <c r="V151" s="642"/>
      <c r="W151" s="642"/>
      <c r="X151" s="642"/>
      <c r="Y151" s="642"/>
      <c r="Z151" s="642"/>
      <c r="AA151" s="642"/>
      <c r="AB151" s="642"/>
      <c r="AC151" s="642"/>
      <c r="AD151" s="642"/>
      <c r="AE151" s="642"/>
      <c r="AF151" s="642"/>
      <c r="AG151" s="642"/>
      <c r="AH151" s="642"/>
      <c r="AI151" s="642"/>
      <c r="AJ151" s="642"/>
      <c r="AK151" s="642"/>
      <c r="AL151" s="642"/>
      <c r="AM151" s="642"/>
      <c r="AN151" s="642"/>
      <c r="AO151" s="642"/>
      <c r="AP151" s="642"/>
      <c r="AQ151" s="642"/>
      <c r="AR151" s="642"/>
      <c r="AS151" s="642"/>
      <c r="AT151" s="642"/>
      <c r="AU151" s="642"/>
      <c r="AV151" s="642"/>
      <c r="AW151" s="642"/>
      <c r="AX151" s="642"/>
      <c r="AY151" s="642"/>
      <c r="AZ151" s="642"/>
      <c r="BA151" s="642"/>
      <c r="BB151" s="642"/>
      <c r="FE151" s="642"/>
      <c r="FF151" s="642"/>
      <c r="FG151" s="642"/>
      <c r="IT151" s="642"/>
      <c r="IU151" s="642"/>
      <c r="IV151" s="642"/>
    </row>
    <row r="152" spans="1:5" ht="15">
      <c r="A152" s="206"/>
      <c r="B152" s="685"/>
      <c r="C152" s="685"/>
      <c r="D152" s="683"/>
      <c r="E152" s="684"/>
    </row>
    <row r="153" spans="1:5" ht="15">
      <c r="A153" s="206"/>
      <c r="B153" s="685"/>
      <c r="C153" s="685"/>
      <c r="D153" s="683"/>
      <c r="E153" s="684"/>
    </row>
    <row r="154" spans="1:5" ht="15">
      <c r="A154" s="206"/>
      <c r="B154" s="685"/>
      <c r="C154" s="685"/>
      <c r="D154" s="683"/>
      <c r="E154" s="684"/>
    </row>
    <row r="155" spans="1:5" ht="15">
      <c r="A155" s="206"/>
      <c r="B155" s="685"/>
      <c r="C155" s="685"/>
      <c r="D155" s="683"/>
      <c r="E155" s="684"/>
    </row>
    <row r="156" spans="1:5" ht="15">
      <c r="A156" s="206"/>
      <c r="B156" s="685"/>
      <c r="C156" s="685"/>
      <c r="D156" s="683"/>
      <c r="E156" s="684"/>
    </row>
    <row r="157" spans="1:5" ht="15">
      <c r="A157" s="206"/>
      <c r="B157" s="685"/>
      <c r="C157" s="685"/>
      <c r="D157" s="683"/>
      <c r="E157" s="684"/>
    </row>
    <row r="158" spans="1:5" ht="15">
      <c r="A158" s="206"/>
      <c r="B158" s="685"/>
      <c r="C158" s="685"/>
      <c r="D158" s="683"/>
      <c r="E158" s="684"/>
    </row>
    <row r="159" spans="1:5" ht="15">
      <c r="A159" s="206"/>
      <c r="B159" s="685"/>
      <c r="C159" s="685"/>
      <c r="D159" s="683"/>
      <c r="E159" s="684"/>
    </row>
    <row r="160" spans="1:5" ht="15">
      <c r="A160" s="206"/>
      <c r="B160" s="685"/>
      <c r="C160" s="685"/>
      <c r="D160" s="683"/>
      <c r="E160" s="684"/>
    </row>
    <row r="161" spans="1:5" ht="15">
      <c r="A161" s="206"/>
      <c r="B161" s="685"/>
      <c r="C161" s="685"/>
      <c r="D161" s="683"/>
      <c r="E161" s="684"/>
    </row>
    <row r="162" spans="1:5" ht="15">
      <c r="A162" s="206"/>
      <c r="B162" s="685"/>
      <c r="C162" s="685"/>
      <c r="D162" s="683"/>
      <c r="E162" s="684"/>
    </row>
    <row r="163" spans="1:5" ht="15">
      <c r="A163" s="206"/>
      <c r="B163" s="685"/>
      <c r="C163" s="685"/>
      <c r="D163" s="683"/>
      <c r="E163" s="684"/>
    </row>
    <row r="164" spans="1:5" ht="15">
      <c r="A164" s="206"/>
      <c r="B164" s="685"/>
      <c r="C164" s="685"/>
      <c r="D164" s="683"/>
      <c r="E164" s="684"/>
    </row>
    <row r="165" spans="1:256" s="688" customFormat="1" ht="12.75">
      <c r="A165" s="686"/>
      <c r="B165" s="682"/>
      <c r="C165" s="682"/>
      <c r="D165" s="682"/>
      <c r="E165" s="687"/>
      <c r="F165" s="682"/>
      <c r="G165" s="682"/>
      <c r="H165" s="682"/>
      <c r="I165" s="682"/>
      <c r="J165" s="682"/>
      <c r="K165" s="682"/>
      <c r="L165" s="682"/>
      <c r="M165" s="682"/>
      <c r="N165" s="682"/>
      <c r="O165" s="682"/>
      <c r="P165" s="682"/>
      <c r="Q165" s="682"/>
      <c r="R165" s="682"/>
      <c r="S165" s="682"/>
      <c r="T165" s="682"/>
      <c r="U165" s="682"/>
      <c r="V165" s="682"/>
      <c r="W165" s="682"/>
      <c r="X165" s="682"/>
      <c r="Y165" s="682"/>
      <c r="Z165" s="682"/>
      <c r="AA165" s="682"/>
      <c r="AB165" s="682"/>
      <c r="AC165" s="682"/>
      <c r="AD165" s="682"/>
      <c r="AE165" s="682"/>
      <c r="AF165" s="682"/>
      <c r="AG165" s="682"/>
      <c r="AH165" s="682"/>
      <c r="AI165" s="682"/>
      <c r="AJ165" s="682"/>
      <c r="AK165" s="682"/>
      <c r="AL165" s="682"/>
      <c r="AM165" s="682"/>
      <c r="AN165" s="682"/>
      <c r="AO165" s="682"/>
      <c r="AP165" s="682"/>
      <c r="AQ165" s="682"/>
      <c r="AR165" s="682"/>
      <c r="AS165" s="682"/>
      <c r="AT165" s="682"/>
      <c r="AU165" s="682"/>
      <c r="AV165" s="682"/>
      <c r="AW165" s="682"/>
      <c r="AX165" s="682"/>
      <c r="AY165" s="682"/>
      <c r="AZ165" s="682"/>
      <c r="BA165" s="682"/>
      <c r="BB165" s="682"/>
      <c r="BC165" s="694"/>
      <c r="BD165" s="694"/>
      <c r="BE165" s="694"/>
      <c r="BF165" s="694"/>
      <c r="BG165" s="694"/>
      <c r="BH165" s="694"/>
      <c r="BI165" s="694"/>
      <c r="BJ165" s="694"/>
      <c r="BK165" s="694"/>
      <c r="BL165" s="694"/>
      <c r="BM165" s="694"/>
      <c r="BN165" s="694"/>
      <c r="BO165" s="694"/>
      <c r="BP165" s="694"/>
      <c r="BQ165" s="694"/>
      <c r="BR165" s="694"/>
      <c r="BS165" s="694"/>
      <c r="BT165" s="694"/>
      <c r="BU165" s="694"/>
      <c r="BV165" s="694"/>
      <c r="BW165" s="694"/>
      <c r="BX165" s="694"/>
      <c r="BY165" s="694"/>
      <c r="BZ165" s="694"/>
      <c r="CA165" s="694"/>
      <c r="CB165" s="694"/>
      <c r="CC165" s="694"/>
      <c r="CD165" s="694"/>
      <c r="FE165" s="682"/>
      <c r="FF165" s="682"/>
      <c r="FG165" s="682"/>
      <c r="IT165" s="682"/>
      <c r="IU165" s="682"/>
      <c r="IV165" s="682"/>
    </row>
    <row r="166" spans="1:256" s="688" customFormat="1" ht="12.75">
      <c r="A166" s="686"/>
      <c r="B166" s="682"/>
      <c r="C166" s="682"/>
      <c r="D166" s="682"/>
      <c r="E166" s="687"/>
      <c r="F166" s="682"/>
      <c r="G166" s="682"/>
      <c r="H166" s="682"/>
      <c r="I166" s="682"/>
      <c r="J166" s="682"/>
      <c r="K166" s="682"/>
      <c r="L166" s="682"/>
      <c r="M166" s="682"/>
      <c r="N166" s="682"/>
      <c r="O166" s="682"/>
      <c r="P166" s="682"/>
      <c r="Q166" s="682"/>
      <c r="R166" s="682"/>
      <c r="S166" s="682"/>
      <c r="T166" s="682"/>
      <c r="U166" s="682"/>
      <c r="V166" s="682"/>
      <c r="W166" s="682"/>
      <c r="X166" s="682"/>
      <c r="Y166" s="682"/>
      <c r="Z166" s="682"/>
      <c r="AA166" s="682"/>
      <c r="AB166" s="682"/>
      <c r="AC166" s="682"/>
      <c r="AD166" s="682"/>
      <c r="AE166" s="682"/>
      <c r="AF166" s="682"/>
      <c r="AG166" s="682"/>
      <c r="AH166" s="682"/>
      <c r="AI166" s="682"/>
      <c r="AJ166" s="682"/>
      <c r="AK166" s="682"/>
      <c r="AL166" s="682"/>
      <c r="AM166" s="682"/>
      <c r="AN166" s="682"/>
      <c r="AO166" s="682"/>
      <c r="AP166" s="682"/>
      <c r="AQ166" s="682"/>
      <c r="AR166" s="682"/>
      <c r="AS166" s="682"/>
      <c r="AT166" s="682"/>
      <c r="AU166" s="682"/>
      <c r="AV166" s="682"/>
      <c r="AW166" s="682"/>
      <c r="AX166" s="682"/>
      <c r="AY166" s="682"/>
      <c r="AZ166" s="682"/>
      <c r="BA166" s="682"/>
      <c r="BB166" s="682"/>
      <c r="BC166" s="694"/>
      <c r="BD166" s="694"/>
      <c r="BE166" s="694"/>
      <c r="BF166" s="694"/>
      <c r="BG166" s="694"/>
      <c r="BH166" s="694"/>
      <c r="BI166" s="694"/>
      <c r="BJ166" s="694"/>
      <c r="BK166" s="694"/>
      <c r="BL166" s="694"/>
      <c r="BM166" s="694"/>
      <c r="BN166" s="694"/>
      <c r="BO166" s="694"/>
      <c r="BP166" s="694"/>
      <c r="BQ166" s="694"/>
      <c r="BR166" s="694"/>
      <c r="BS166" s="694"/>
      <c r="BT166" s="694"/>
      <c r="BU166" s="694"/>
      <c r="BV166" s="694"/>
      <c r="BW166" s="694"/>
      <c r="BX166" s="694"/>
      <c r="BY166" s="694"/>
      <c r="BZ166" s="694"/>
      <c r="CA166" s="694"/>
      <c r="CB166" s="694"/>
      <c r="CC166" s="694"/>
      <c r="CD166" s="694"/>
      <c r="FE166" s="682"/>
      <c r="FF166" s="682"/>
      <c r="FG166" s="682"/>
      <c r="IT166" s="682"/>
      <c r="IU166" s="682"/>
      <c r="IV166" s="682"/>
    </row>
    <row r="167" spans="1:256" s="688" customFormat="1" ht="12.75">
      <c r="A167" s="686"/>
      <c r="B167" s="682"/>
      <c r="C167" s="682"/>
      <c r="D167" s="682"/>
      <c r="E167" s="687"/>
      <c r="F167" s="682"/>
      <c r="G167" s="682"/>
      <c r="H167" s="682"/>
      <c r="I167" s="682"/>
      <c r="J167" s="682"/>
      <c r="K167" s="682"/>
      <c r="L167" s="682"/>
      <c r="M167" s="682"/>
      <c r="N167" s="682"/>
      <c r="O167" s="682"/>
      <c r="P167" s="682"/>
      <c r="Q167" s="682"/>
      <c r="R167" s="682"/>
      <c r="S167" s="682"/>
      <c r="T167" s="682"/>
      <c r="U167" s="682"/>
      <c r="V167" s="682"/>
      <c r="W167" s="682"/>
      <c r="X167" s="682"/>
      <c r="Y167" s="682"/>
      <c r="Z167" s="682"/>
      <c r="AA167" s="682"/>
      <c r="AB167" s="682"/>
      <c r="AC167" s="682"/>
      <c r="AD167" s="682"/>
      <c r="AE167" s="682"/>
      <c r="AF167" s="682"/>
      <c r="AG167" s="682"/>
      <c r="AH167" s="682"/>
      <c r="AI167" s="682"/>
      <c r="AJ167" s="682"/>
      <c r="AK167" s="682"/>
      <c r="AL167" s="682"/>
      <c r="AM167" s="682"/>
      <c r="AN167" s="682"/>
      <c r="AO167" s="682"/>
      <c r="AP167" s="682"/>
      <c r="AQ167" s="682"/>
      <c r="AR167" s="682"/>
      <c r="AS167" s="682"/>
      <c r="AT167" s="682"/>
      <c r="AU167" s="682"/>
      <c r="AV167" s="682"/>
      <c r="AW167" s="682"/>
      <c r="AX167" s="682"/>
      <c r="AY167" s="682"/>
      <c r="AZ167" s="682"/>
      <c r="BA167" s="682"/>
      <c r="BB167" s="682"/>
      <c r="BC167" s="694"/>
      <c r="BD167" s="694"/>
      <c r="BE167" s="694"/>
      <c r="BF167" s="694"/>
      <c r="BG167" s="694"/>
      <c r="BH167" s="694"/>
      <c r="BI167" s="694"/>
      <c r="BJ167" s="694"/>
      <c r="BK167" s="694"/>
      <c r="BL167" s="694"/>
      <c r="BM167" s="694"/>
      <c r="BN167" s="694"/>
      <c r="BO167" s="694"/>
      <c r="BP167" s="694"/>
      <c r="BQ167" s="694"/>
      <c r="BR167" s="694"/>
      <c r="BS167" s="694"/>
      <c r="BT167" s="694"/>
      <c r="BU167" s="694"/>
      <c r="BV167" s="694"/>
      <c r="BW167" s="694"/>
      <c r="BX167" s="694"/>
      <c r="BY167" s="694"/>
      <c r="BZ167" s="694"/>
      <c r="CA167" s="694"/>
      <c r="CB167" s="694"/>
      <c r="CC167" s="694"/>
      <c r="CD167" s="694"/>
      <c r="FE167" s="682"/>
      <c r="FF167" s="682"/>
      <c r="FG167" s="682"/>
      <c r="IT167" s="682"/>
      <c r="IU167" s="682"/>
      <c r="IV167" s="682"/>
    </row>
    <row r="168" spans="1:256" s="688" customFormat="1" ht="12.75">
      <c r="A168" s="686"/>
      <c r="B168" s="682"/>
      <c r="C168" s="682"/>
      <c r="D168" s="682"/>
      <c r="E168" s="687"/>
      <c r="F168" s="682"/>
      <c r="G168" s="682"/>
      <c r="H168" s="682"/>
      <c r="I168" s="682"/>
      <c r="J168" s="682"/>
      <c r="K168" s="682"/>
      <c r="L168" s="682"/>
      <c r="M168" s="682"/>
      <c r="N168" s="682"/>
      <c r="O168" s="682"/>
      <c r="P168" s="682"/>
      <c r="Q168" s="682"/>
      <c r="R168" s="682"/>
      <c r="S168" s="682"/>
      <c r="T168" s="682"/>
      <c r="U168" s="682"/>
      <c r="V168" s="682"/>
      <c r="W168" s="682"/>
      <c r="X168" s="682"/>
      <c r="Y168" s="682"/>
      <c r="Z168" s="682"/>
      <c r="AA168" s="682"/>
      <c r="AB168" s="682"/>
      <c r="AC168" s="682"/>
      <c r="AD168" s="682"/>
      <c r="AE168" s="682"/>
      <c r="AF168" s="682"/>
      <c r="AG168" s="682"/>
      <c r="AH168" s="682"/>
      <c r="AI168" s="682"/>
      <c r="AJ168" s="682"/>
      <c r="AK168" s="682"/>
      <c r="AL168" s="682"/>
      <c r="AM168" s="682"/>
      <c r="AN168" s="682"/>
      <c r="AO168" s="682"/>
      <c r="AP168" s="682"/>
      <c r="AQ168" s="682"/>
      <c r="AR168" s="682"/>
      <c r="AS168" s="682"/>
      <c r="AT168" s="682"/>
      <c r="AU168" s="682"/>
      <c r="AV168" s="682"/>
      <c r="AW168" s="682"/>
      <c r="AX168" s="682"/>
      <c r="AY168" s="682"/>
      <c r="AZ168" s="682"/>
      <c r="BA168" s="682"/>
      <c r="BB168" s="682"/>
      <c r="BC168" s="694"/>
      <c r="BD168" s="694"/>
      <c r="BE168" s="694"/>
      <c r="BF168" s="694"/>
      <c r="BG168" s="694"/>
      <c r="BH168" s="694"/>
      <c r="BI168" s="694"/>
      <c r="BJ168" s="694"/>
      <c r="BK168" s="694"/>
      <c r="BL168" s="694"/>
      <c r="BM168" s="694"/>
      <c r="BN168" s="694"/>
      <c r="BO168" s="694"/>
      <c r="BP168" s="694"/>
      <c r="BQ168" s="694"/>
      <c r="BR168" s="694"/>
      <c r="BS168" s="694"/>
      <c r="BT168" s="694"/>
      <c r="BU168" s="694"/>
      <c r="BV168" s="694"/>
      <c r="BW168" s="694"/>
      <c r="BX168" s="694"/>
      <c r="BY168" s="694"/>
      <c r="BZ168" s="694"/>
      <c r="CA168" s="694"/>
      <c r="CB168" s="694"/>
      <c r="CC168" s="694"/>
      <c r="CD168" s="694"/>
      <c r="FE168" s="682"/>
      <c r="FF168" s="682"/>
      <c r="FG168" s="682"/>
      <c r="IT168" s="682"/>
      <c r="IU168" s="682"/>
      <c r="IV168" s="682"/>
    </row>
    <row r="169" spans="1:256" s="688" customFormat="1" ht="12.75">
      <c r="A169" s="686"/>
      <c r="B169" s="682"/>
      <c r="C169" s="682"/>
      <c r="D169" s="682"/>
      <c r="E169" s="687"/>
      <c r="F169" s="682"/>
      <c r="G169" s="682"/>
      <c r="H169" s="682"/>
      <c r="I169" s="682"/>
      <c r="J169" s="682"/>
      <c r="K169" s="682"/>
      <c r="L169" s="682"/>
      <c r="M169" s="682"/>
      <c r="N169" s="682"/>
      <c r="O169" s="682"/>
      <c r="P169" s="682"/>
      <c r="Q169" s="682"/>
      <c r="R169" s="682"/>
      <c r="S169" s="682"/>
      <c r="T169" s="682"/>
      <c r="U169" s="682"/>
      <c r="V169" s="682"/>
      <c r="W169" s="682"/>
      <c r="X169" s="682"/>
      <c r="Y169" s="682"/>
      <c r="Z169" s="682"/>
      <c r="AA169" s="682"/>
      <c r="AB169" s="682"/>
      <c r="AC169" s="682"/>
      <c r="AD169" s="682"/>
      <c r="AE169" s="682"/>
      <c r="AF169" s="682"/>
      <c r="AG169" s="682"/>
      <c r="AH169" s="682"/>
      <c r="AI169" s="682"/>
      <c r="AJ169" s="682"/>
      <c r="AK169" s="682"/>
      <c r="AL169" s="682"/>
      <c r="AM169" s="682"/>
      <c r="AN169" s="682"/>
      <c r="AO169" s="682"/>
      <c r="AP169" s="682"/>
      <c r="AQ169" s="682"/>
      <c r="AR169" s="682"/>
      <c r="AS169" s="682"/>
      <c r="AT169" s="682"/>
      <c r="AU169" s="682"/>
      <c r="AV169" s="682"/>
      <c r="AW169" s="682"/>
      <c r="AX169" s="682"/>
      <c r="AY169" s="682"/>
      <c r="AZ169" s="682"/>
      <c r="BA169" s="682"/>
      <c r="BB169" s="682"/>
      <c r="BC169" s="694"/>
      <c r="BD169" s="694"/>
      <c r="BE169" s="694"/>
      <c r="BF169" s="694"/>
      <c r="BG169" s="694"/>
      <c r="BH169" s="694"/>
      <c r="BI169" s="694"/>
      <c r="BJ169" s="694"/>
      <c r="BK169" s="694"/>
      <c r="BL169" s="694"/>
      <c r="BM169" s="694"/>
      <c r="BN169" s="694"/>
      <c r="BO169" s="694"/>
      <c r="BP169" s="694"/>
      <c r="BQ169" s="694"/>
      <c r="BR169" s="694"/>
      <c r="BS169" s="694"/>
      <c r="BT169" s="694"/>
      <c r="BU169" s="694"/>
      <c r="BV169" s="694"/>
      <c r="BW169" s="694"/>
      <c r="BX169" s="694"/>
      <c r="BY169" s="694"/>
      <c r="BZ169" s="694"/>
      <c r="CA169" s="694"/>
      <c r="CB169" s="694"/>
      <c r="CC169" s="694"/>
      <c r="CD169" s="694"/>
      <c r="FE169" s="682"/>
      <c r="FF169" s="682"/>
      <c r="FG169" s="682"/>
      <c r="IT169" s="682"/>
      <c r="IU169" s="682"/>
      <c r="IV169" s="682"/>
    </row>
    <row r="170" spans="1:256" s="688" customFormat="1" ht="12.75">
      <c r="A170" s="686"/>
      <c r="B170" s="682"/>
      <c r="C170" s="682"/>
      <c r="D170" s="682"/>
      <c r="E170" s="687"/>
      <c r="F170" s="682"/>
      <c r="G170" s="682"/>
      <c r="H170" s="682"/>
      <c r="I170" s="682"/>
      <c r="J170" s="682"/>
      <c r="K170" s="682"/>
      <c r="L170" s="682"/>
      <c r="M170" s="682"/>
      <c r="N170" s="682"/>
      <c r="O170" s="682"/>
      <c r="P170" s="682"/>
      <c r="Q170" s="682"/>
      <c r="R170" s="682"/>
      <c r="S170" s="682"/>
      <c r="T170" s="682"/>
      <c r="U170" s="682"/>
      <c r="V170" s="682"/>
      <c r="W170" s="682"/>
      <c r="X170" s="682"/>
      <c r="Y170" s="682"/>
      <c r="Z170" s="682"/>
      <c r="AA170" s="682"/>
      <c r="AB170" s="682"/>
      <c r="AC170" s="682"/>
      <c r="AD170" s="682"/>
      <c r="AE170" s="682"/>
      <c r="AF170" s="682"/>
      <c r="AG170" s="682"/>
      <c r="AH170" s="682"/>
      <c r="AI170" s="682"/>
      <c r="AJ170" s="682"/>
      <c r="AK170" s="682"/>
      <c r="AL170" s="682"/>
      <c r="AM170" s="682"/>
      <c r="AN170" s="682"/>
      <c r="AO170" s="682"/>
      <c r="AP170" s="682"/>
      <c r="AQ170" s="682"/>
      <c r="AR170" s="682"/>
      <c r="AS170" s="682"/>
      <c r="AT170" s="682"/>
      <c r="AU170" s="682"/>
      <c r="AV170" s="682"/>
      <c r="AW170" s="682"/>
      <c r="AX170" s="682"/>
      <c r="AY170" s="682"/>
      <c r="AZ170" s="682"/>
      <c r="BA170" s="682"/>
      <c r="BB170" s="682"/>
      <c r="BC170" s="694"/>
      <c r="BD170" s="694"/>
      <c r="BE170" s="694"/>
      <c r="BF170" s="694"/>
      <c r="BG170" s="694"/>
      <c r="BH170" s="694"/>
      <c r="BI170" s="694"/>
      <c r="BJ170" s="694"/>
      <c r="BK170" s="694"/>
      <c r="BL170" s="694"/>
      <c r="BM170" s="694"/>
      <c r="BN170" s="694"/>
      <c r="BO170" s="694"/>
      <c r="BP170" s="694"/>
      <c r="BQ170" s="694"/>
      <c r="BR170" s="694"/>
      <c r="BS170" s="694"/>
      <c r="BT170" s="694"/>
      <c r="BU170" s="694"/>
      <c r="BV170" s="694"/>
      <c r="BW170" s="694"/>
      <c r="BX170" s="694"/>
      <c r="BY170" s="694"/>
      <c r="BZ170" s="694"/>
      <c r="CA170" s="694"/>
      <c r="CB170" s="694"/>
      <c r="CC170" s="694"/>
      <c r="CD170" s="694"/>
      <c r="FE170" s="682"/>
      <c r="FF170" s="682"/>
      <c r="FG170" s="682"/>
      <c r="IT170" s="682"/>
      <c r="IU170" s="682"/>
      <c r="IV170" s="682"/>
    </row>
    <row r="171" spans="1:256" s="688" customFormat="1" ht="12.75">
      <c r="A171" s="686"/>
      <c r="B171" s="682"/>
      <c r="C171" s="682"/>
      <c r="D171" s="682"/>
      <c r="E171" s="687"/>
      <c r="F171" s="682"/>
      <c r="G171" s="682"/>
      <c r="H171" s="682"/>
      <c r="I171" s="682"/>
      <c r="J171" s="682"/>
      <c r="K171" s="682"/>
      <c r="L171" s="682"/>
      <c r="M171" s="682"/>
      <c r="N171" s="682"/>
      <c r="O171" s="682"/>
      <c r="P171" s="682"/>
      <c r="Q171" s="682"/>
      <c r="R171" s="682"/>
      <c r="S171" s="682"/>
      <c r="T171" s="682"/>
      <c r="U171" s="682"/>
      <c r="V171" s="682"/>
      <c r="W171" s="682"/>
      <c r="X171" s="682"/>
      <c r="Y171" s="682"/>
      <c r="Z171" s="682"/>
      <c r="AA171" s="682"/>
      <c r="AB171" s="682"/>
      <c r="AC171" s="682"/>
      <c r="AD171" s="682"/>
      <c r="AE171" s="682"/>
      <c r="AF171" s="682"/>
      <c r="AG171" s="682"/>
      <c r="AH171" s="682"/>
      <c r="AI171" s="682"/>
      <c r="AJ171" s="682"/>
      <c r="AK171" s="682"/>
      <c r="AL171" s="682"/>
      <c r="AM171" s="682"/>
      <c r="AN171" s="682"/>
      <c r="AO171" s="682"/>
      <c r="AP171" s="682"/>
      <c r="AQ171" s="682"/>
      <c r="AR171" s="682"/>
      <c r="AS171" s="682"/>
      <c r="AT171" s="682"/>
      <c r="AU171" s="682"/>
      <c r="AV171" s="682"/>
      <c r="AW171" s="682"/>
      <c r="AX171" s="682"/>
      <c r="AY171" s="682"/>
      <c r="AZ171" s="682"/>
      <c r="BA171" s="682"/>
      <c r="BB171" s="682"/>
      <c r="BC171" s="694"/>
      <c r="BD171" s="694"/>
      <c r="BE171" s="694"/>
      <c r="BF171" s="694"/>
      <c r="BG171" s="694"/>
      <c r="BH171" s="694"/>
      <c r="BI171" s="694"/>
      <c r="BJ171" s="694"/>
      <c r="BK171" s="694"/>
      <c r="BL171" s="694"/>
      <c r="BM171" s="694"/>
      <c r="BN171" s="694"/>
      <c r="BO171" s="694"/>
      <c r="BP171" s="694"/>
      <c r="BQ171" s="694"/>
      <c r="BR171" s="694"/>
      <c r="BS171" s="694"/>
      <c r="BT171" s="694"/>
      <c r="BU171" s="694"/>
      <c r="BV171" s="694"/>
      <c r="BW171" s="694"/>
      <c r="BX171" s="694"/>
      <c r="BY171" s="694"/>
      <c r="BZ171" s="694"/>
      <c r="CA171" s="694"/>
      <c r="CB171" s="694"/>
      <c r="CC171" s="694"/>
      <c r="CD171" s="694"/>
      <c r="FE171" s="682"/>
      <c r="FF171" s="682"/>
      <c r="FG171" s="682"/>
      <c r="IT171" s="682"/>
      <c r="IU171" s="682"/>
      <c r="IV171" s="682"/>
    </row>
    <row r="172" spans="1:256" s="688" customFormat="1" ht="12.75">
      <c r="A172" s="686"/>
      <c r="B172" s="682"/>
      <c r="C172" s="682"/>
      <c r="D172" s="682"/>
      <c r="E172" s="687"/>
      <c r="F172" s="682"/>
      <c r="G172" s="682"/>
      <c r="H172" s="682"/>
      <c r="I172" s="682"/>
      <c r="J172" s="682"/>
      <c r="K172" s="682"/>
      <c r="L172" s="682"/>
      <c r="M172" s="682"/>
      <c r="N172" s="682"/>
      <c r="O172" s="682"/>
      <c r="P172" s="682"/>
      <c r="Q172" s="682"/>
      <c r="R172" s="682"/>
      <c r="S172" s="682"/>
      <c r="T172" s="682"/>
      <c r="U172" s="682"/>
      <c r="V172" s="682"/>
      <c r="W172" s="682"/>
      <c r="X172" s="682"/>
      <c r="Y172" s="682"/>
      <c r="Z172" s="682"/>
      <c r="AA172" s="682"/>
      <c r="AB172" s="682"/>
      <c r="AC172" s="682"/>
      <c r="AD172" s="682"/>
      <c r="AE172" s="682"/>
      <c r="AF172" s="682"/>
      <c r="AG172" s="682"/>
      <c r="AH172" s="682"/>
      <c r="AI172" s="682"/>
      <c r="AJ172" s="682"/>
      <c r="AK172" s="682"/>
      <c r="AL172" s="682"/>
      <c r="AM172" s="682"/>
      <c r="AN172" s="682"/>
      <c r="AO172" s="682"/>
      <c r="AP172" s="682"/>
      <c r="AQ172" s="682"/>
      <c r="AR172" s="682"/>
      <c r="AS172" s="682"/>
      <c r="AT172" s="682"/>
      <c r="AU172" s="682"/>
      <c r="AV172" s="682"/>
      <c r="AW172" s="682"/>
      <c r="AX172" s="682"/>
      <c r="AY172" s="682"/>
      <c r="AZ172" s="682"/>
      <c r="BA172" s="682"/>
      <c r="BB172" s="682"/>
      <c r="BC172" s="694"/>
      <c r="BD172" s="694"/>
      <c r="BE172" s="694"/>
      <c r="BF172" s="694"/>
      <c r="BG172" s="694"/>
      <c r="BH172" s="694"/>
      <c r="BI172" s="694"/>
      <c r="BJ172" s="694"/>
      <c r="BK172" s="694"/>
      <c r="BL172" s="694"/>
      <c r="BM172" s="694"/>
      <c r="BN172" s="694"/>
      <c r="BO172" s="694"/>
      <c r="BP172" s="694"/>
      <c r="BQ172" s="694"/>
      <c r="BR172" s="694"/>
      <c r="BS172" s="694"/>
      <c r="BT172" s="694"/>
      <c r="BU172" s="694"/>
      <c r="BV172" s="694"/>
      <c r="BW172" s="694"/>
      <c r="BX172" s="694"/>
      <c r="BY172" s="694"/>
      <c r="BZ172" s="694"/>
      <c r="CA172" s="694"/>
      <c r="CB172" s="694"/>
      <c r="CC172" s="694"/>
      <c r="CD172" s="694"/>
      <c r="FE172" s="682"/>
      <c r="FF172" s="682"/>
      <c r="FG172" s="682"/>
      <c r="IT172" s="682"/>
      <c r="IU172" s="682"/>
      <c r="IV172" s="682"/>
    </row>
    <row r="173" spans="1:256" s="688" customFormat="1" ht="12.75">
      <c r="A173" s="686"/>
      <c r="B173" s="682"/>
      <c r="C173" s="682"/>
      <c r="D173" s="682"/>
      <c r="E173" s="687"/>
      <c r="F173" s="682"/>
      <c r="G173" s="682"/>
      <c r="H173" s="682"/>
      <c r="I173" s="682"/>
      <c r="J173" s="682"/>
      <c r="K173" s="682"/>
      <c r="L173" s="682"/>
      <c r="M173" s="682"/>
      <c r="N173" s="682"/>
      <c r="O173" s="682"/>
      <c r="P173" s="682"/>
      <c r="Q173" s="682"/>
      <c r="R173" s="682"/>
      <c r="S173" s="682"/>
      <c r="T173" s="682"/>
      <c r="U173" s="682"/>
      <c r="V173" s="682"/>
      <c r="W173" s="682"/>
      <c r="X173" s="682"/>
      <c r="Y173" s="682"/>
      <c r="Z173" s="682"/>
      <c r="AA173" s="682"/>
      <c r="AB173" s="682"/>
      <c r="AC173" s="682"/>
      <c r="AD173" s="682"/>
      <c r="AE173" s="682"/>
      <c r="AF173" s="682"/>
      <c r="AG173" s="682"/>
      <c r="AH173" s="682"/>
      <c r="AI173" s="682"/>
      <c r="AJ173" s="682"/>
      <c r="AK173" s="682"/>
      <c r="AL173" s="682"/>
      <c r="AM173" s="682"/>
      <c r="AN173" s="682"/>
      <c r="AO173" s="682"/>
      <c r="AP173" s="682"/>
      <c r="AQ173" s="682"/>
      <c r="AR173" s="682"/>
      <c r="AS173" s="682"/>
      <c r="AT173" s="682"/>
      <c r="AU173" s="682"/>
      <c r="AV173" s="682"/>
      <c r="AW173" s="682"/>
      <c r="AX173" s="682"/>
      <c r="AY173" s="682"/>
      <c r="AZ173" s="682"/>
      <c r="BA173" s="682"/>
      <c r="BB173" s="682"/>
      <c r="BC173" s="694"/>
      <c r="BD173" s="694"/>
      <c r="BE173" s="694"/>
      <c r="BF173" s="694"/>
      <c r="BG173" s="694"/>
      <c r="BH173" s="694"/>
      <c r="BI173" s="694"/>
      <c r="BJ173" s="694"/>
      <c r="BK173" s="694"/>
      <c r="BL173" s="694"/>
      <c r="BM173" s="694"/>
      <c r="BN173" s="694"/>
      <c r="BO173" s="694"/>
      <c r="BP173" s="694"/>
      <c r="BQ173" s="694"/>
      <c r="BR173" s="694"/>
      <c r="BS173" s="694"/>
      <c r="BT173" s="694"/>
      <c r="BU173" s="694"/>
      <c r="BV173" s="694"/>
      <c r="BW173" s="694"/>
      <c r="BX173" s="694"/>
      <c r="BY173" s="694"/>
      <c r="BZ173" s="694"/>
      <c r="CA173" s="694"/>
      <c r="CB173" s="694"/>
      <c r="CC173" s="694"/>
      <c r="CD173" s="694"/>
      <c r="FE173" s="682"/>
      <c r="FF173" s="682"/>
      <c r="FG173" s="682"/>
      <c r="IT173" s="682"/>
      <c r="IU173" s="682"/>
      <c r="IV173" s="682"/>
    </row>
    <row r="174" spans="1:256" s="688" customFormat="1" ht="12.75">
      <c r="A174" s="686"/>
      <c r="B174" s="682"/>
      <c r="C174" s="682"/>
      <c r="D174" s="682"/>
      <c r="E174" s="687"/>
      <c r="F174" s="682"/>
      <c r="G174" s="682"/>
      <c r="H174" s="682"/>
      <c r="I174" s="682"/>
      <c r="J174" s="682"/>
      <c r="K174" s="682"/>
      <c r="L174" s="682"/>
      <c r="M174" s="682"/>
      <c r="N174" s="682"/>
      <c r="O174" s="682"/>
      <c r="P174" s="682"/>
      <c r="Q174" s="682"/>
      <c r="R174" s="682"/>
      <c r="S174" s="682"/>
      <c r="T174" s="682"/>
      <c r="U174" s="682"/>
      <c r="V174" s="682"/>
      <c r="W174" s="682"/>
      <c r="X174" s="682"/>
      <c r="Y174" s="682"/>
      <c r="Z174" s="682"/>
      <c r="AA174" s="682"/>
      <c r="AB174" s="682"/>
      <c r="AC174" s="682"/>
      <c r="AD174" s="682"/>
      <c r="AE174" s="682"/>
      <c r="AF174" s="682"/>
      <c r="AG174" s="682"/>
      <c r="AH174" s="682"/>
      <c r="AI174" s="682"/>
      <c r="AJ174" s="682"/>
      <c r="AK174" s="682"/>
      <c r="AL174" s="682"/>
      <c r="AM174" s="682"/>
      <c r="AN174" s="682"/>
      <c r="AO174" s="682"/>
      <c r="AP174" s="682"/>
      <c r="AQ174" s="682"/>
      <c r="AR174" s="682"/>
      <c r="AS174" s="682"/>
      <c r="AT174" s="682"/>
      <c r="AU174" s="682"/>
      <c r="AV174" s="682"/>
      <c r="AW174" s="682"/>
      <c r="AX174" s="682"/>
      <c r="AY174" s="682"/>
      <c r="AZ174" s="682"/>
      <c r="BA174" s="682"/>
      <c r="BB174" s="682"/>
      <c r="BC174" s="694"/>
      <c r="BD174" s="694"/>
      <c r="BE174" s="694"/>
      <c r="BF174" s="694"/>
      <c r="BG174" s="694"/>
      <c r="BH174" s="694"/>
      <c r="BI174" s="694"/>
      <c r="BJ174" s="694"/>
      <c r="BK174" s="694"/>
      <c r="BL174" s="694"/>
      <c r="BM174" s="694"/>
      <c r="BN174" s="694"/>
      <c r="BO174" s="694"/>
      <c r="BP174" s="694"/>
      <c r="BQ174" s="694"/>
      <c r="BR174" s="694"/>
      <c r="BS174" s="694"/>
      <c r="BT174" s="694"/>
      <c r="BU174" s="694"/>
      <c r="BV174" s="694"/>
      <c r="BW174" s="694"/>
      <c r="BX174" s="694"/>
      <c r="BY174" s="694"/>
      <c r="BZ174" s="694"/>
      <c r="CA174" s="694"/>
      <c r="CB174" s="694"/>
      <c r="CC174" s="694"/>
      <c r="CD174" s="694"/>
      <c r="FE174" s="682"/>
      <c r="FF174" s="682"/>
      <c r="FG174" s="682"/>
      <c r="IT174" s="682"/>
      <c r="IU174" s="682"/>
      <c r="IV174" s="682"/>
    </row>
    <row r="175" spans="1:256" s="688" customFormat="1" ht="12.75">
      <c r="A175" s="686"/>
      <c r="B175" s="682"/>
      <c r="C175" s="682"/>
      <c r="D175" s="682"/>
      <c r="E175" s="687"/>
      <c r="F175" s="682"/>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682"/>
      <c r="AK175" s="682"/>
      <c r="AL175" s="682"/>
      <c r="AM175" s="682"/>
      <c r="AN175" s="682"/>
      <c r="AO175" s="682"/>
      <c r="AP175" s="682"/>
      <c r="AQ175" s="682"/>
      <c r="AR175" s="682"/>
      <c r="AS175" s="682"/>
      <c r="AT175" s="682"/>
      <c r="AU175" s="682"/>
      <c r="AV175" s="682"/>
      <c r="AW175" s="682"/>
      <c r="AX175" s="682"/>
      <c r="AY175" s="682"/>
      <c r="AZ175" s="682"/>
      <c r="BA175" s="682"/>
      <c r="BB175" s="682"/>
      <c r="BC175" s="694"/>
      <c r="BD175" s="694"/>
      <c r="BE175" s="694"/>
      <c r="BF175" s="694"/>
      <c r="BG175" s="694"/>
      <c r="BH175" s="694"/>
      <c r="BI175" s="694"/>
      <c r="BJ175" s="694"/>
      <c r="BK175" s="694"/>
      <c r="BL175" s="694"/>
      <c r="BM175" s="694"/>
      <c r="BN175" s="694"/>
      <c r="BO175" s="694"/>
      <c r="BP175" s="694"/>
      <c r="BQ175" s="694"/>
      <c r="BR175" s="694"/>
      <c r="BS175" s="694"/>
      <c r="BT175" s="694"/>
      <c r="BU175" s="694"/>
      <c r="BV175" s="694"/>
      <c r="BW175" s="694"/>
      <c r="BX175" s="694"/>
      <c r="BY175" s="694"/>
      <c r="BZ175" s="694"/>
      <c r="CA175" s="694"/>
      <c r="CB175" s="694"/>
      <c r="CC175" s="694"/>
      <c r="CD175" s="694"/>
      <c r="FE175" s="682"/>
      <c r="FF175" s="682"/>
      <c r="FG175" s="682"/>
      <c r="IT175" s="682"/>
      <c r="IU175" s="682"/>
      <c r="IV175" s="682"/>
    </row>
    <row r="176" spans="2:256" s="688" customFormat="1" ht="12.75">
      <c r="B176" s="682"/>
      <c r="C176" s="682"/>
      <c r="D176" s="682"/>
      <c r="E176" s="687"/>
      <c r="F176" s="682"/>
      <c r="G176" s="682"/>
      <c r="H176" s="682"/>
      <c r="I176" s="682"/>
      <c r="J176" s="682"/>
      <c r="K176" s="682"/>
      <c r="L176" s="682"/>
      <c r="M176" s="682"/>
      <c r="N176" s="682"/>
      <c r="O176" s="682"/>
      <c r="P176" s="682"/>
      <c r="Q176" s="682"/>
      <c r="R176" s="682"/>
      <c r="S176" s="682"/>
      <c r="T176" s="682"/>
      <c r="U176" s="682"/>
      <c r="V176" s="682"/>
      <c r="W176" s="682"/>
      <c r="X176" s="682"/>
      <c r="Y176" s="682"/>
      <c r="Z176" s="682"/>
      <c r="AA176" s="682"/>
      <c r="AB176" s="682"/>
      <c r="AC176" s="682"/>
      <c r="AD176" s="682"/>
      <c r="AE176" s="682"/>
      <c r="AF176" s="682"/>
      <c r="AG176" s="682"/>
      <c r="AH176" s="682"/>
      <c r="AI176" s="682"/>
      <c r="AJ176" s="682"/>
      <c r="AK176" s="682"/>
      <c r="AL176" s="682"/>
      <c r="AM176" s="682"/>
      <c r="AN176" s="682"/>
      <c r="AO176" s="682"/>
      <c r="AP176" s="682"/>
      <c r="AQ176" s="682"/>
      <c r="AR176" s="682"/>
      <c r="AS176" s="682"/>
      <c r="AT176" s="682"/>
      <c r="AU176" s="682"/>
      <c r="AV176" s="682"/>
      <c r="AW176" s="682"/>
      <c r="AX176" s="682"/>
      <c r="AY176" s="682"/>
      <c r="AZ176" s="682"/>
      <c r="BA176" s="682"/>
      <c r="BB176" s="682"/>
      <c r="BC176" s="694"/>
      <c r="BD176" s="694"/>
      <c r="BE176" s="694"/>
      <c r="BF176" s="694"/>
      <c r="BG176" s="694"/>
      <c r="BH176" s="694"/>
      <c r="BI176" s="694"/>
      <c r="BJ176" s="694"/>
      <c r="BK176" s="694"/>
      <c r="BL176" s="694"/>
      <c r="BM176" s="694"/>
      <c r="BN176" s="694"/>
      <c r="BO176" s="694"/>
      <c r="BP176" s="694"/>
      <c r="BQ176" s="694"/>
      <c r="BR176" s="694"/>
      <c r="BS176" s="694"/>
      <c r="BT176" s="694"/>
      <c r="BU176" s="694"/>
      <c r="BV176" s="694"/>
      <c r="BW176" s="694"/>
      <c r="BX176" s="694"/>
      <c r="BY176" s="694"/>
      <c r="BZ176" s="694"/>
      <c r="CA176" s="694"/>
      <c r="CB176" s="694"/>
      <c r="CC176" s="694"/>
      <c r="CD176" s="694"/>
      <c r="FE176" s="682"/>
      <c r="FF176" s="682"/>
      <c r="FG176" s="682"/>
      <c r="IT176" s="682"/>
      <c r="IU176" s="682"/>
      <c r="IV176" s="682"/>
    </row>
    <row r="177" spans="2:256" s="688" customFormat="1" ht="12.75">
      <c r="B177" s="682"/>
      <c r="C177" s="682"/>
      <c r="D177" s="682"/>
      <c r="E177" s="687"/>
      <c r="F177" s="682"/>
      <c r="G177" s="682"/>
      <c r="H177" s="682"/>
      <c r="I177" s="682"/>
      <c r="J177" s="682"/>
      <c r="K177" s="682"/>
      <c r="L177" s="682"/>
      <c r="M177" s="682"/>
      <c r="N177" s="682"/>
      <c r="O177" s="682"/>
      <c r="P177" s="682"/>
      <c r="Q177" s="682"/>
      <c r="R177" s="682"/>
      <c r="S177" s="682"/>
      <c r="T177" s="682"/>
      <c r="U177" s="682"/>
      <c r="V177" s="682"/>
      <c r="W177" s="682"/>
      <c r="X177" s="682"/>
      <c r="Y177" s="682"/>
      <c r="Z177" s="682"/>
      <c r="AA177" s="682"/>
      <c r="AB177" s="682"/>
      <c r="AC177" s="682"/>
      <c r="AD177" s="682"/>
      <c r="AE177" s="682"/>
      <c r="AF177" s="682"/>
      <c r="AG177" s="682"/>
      <c r="AH177" s="682"/>
      <c r="AI177" s="682"/>
      <c r="AJ177" s="682"/>
      <c r="AK177" s="682"/>
      <c r="AL177" s="682"/>
      <c r="AM177" s="682"/>
      <c r="AN177" s="682"/>
      <c r="AO177" s="682"/>
      <c r="AP177" s="682"/>
      <c r="AQ177" s="682"/>
      <c r="AR177" s="682"/>
      <c r="AS177" s="682"/>
      <c r="AT177" s="682"/>
      <c r="AU177" s="682"/>
      <c r="AV177" s="682"/>
      <c r="AW177" s="682"/>
      <c r="AX177" s="682"/>
      <c r="AY177" s="682"/>
      <c r="AZ177" s="682"/>
      <c r="BA177" s="682"/>
      <c r="BB177" s="682"/>
      <c r="BC177" s="694"/>
      <c r="BD177" s="694"/>
      <c r="BE177" s="694"/>
      <c r="BF177" s="694"/>
      <c r="BG177" s="694"/>
      <c r="BH177" s="694"/>
      <c r="BI177" s="694"/>
      <c r="BJ177" s="694"/>
      <c r="BK177" s="694"/>
      <c r="BL177" s="694"/>
      <c r="BM177" s="694"/>
      <c r="BN177" s="694"/>
      <c r="BO177" s="694"/>
      <c r="BP177" s="694"/>
      <c r="BQ177" s="694"/>
      <c r="BR177" s="694"/>
      <c r="BS177" s="694"/>
      <c r="BT177" s="694"/>
      <c r="BU177" s="694"/>
      <c r="BV177" s="694"/>
      <c r="BW177" s="694"/>
      <c r="BX177" s="694"/>
      <c r="BY177" s="694"/>
      <c r="BZ177" s="694"/>
      <c r="CA177" s="694"/>
      <c r="CB177" s="694"/>
      <c r="CC177" s="694"/>
      <c r="CD177" s="694"/>
      <c r="FE177" s="682"/>
      <c r="FF177" s="682"/>
      <c r="FG177" s="682"/>
      <c r="IT177" s="682"/>
      <c r="IU177" s="682"/>
      <c r="IV177" s="682"/>
    </row>
    <row r="178" spans="2:256" s="688" customFormat="1" ht="12.75">
      <c r="B178" s="682"/>
      <c r="C178" s="682"/>
      <c r="D178" s="682"/>
      <c r="E178" s="687"/>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2"/>
      <c r="AK178" s="682"/>
      <c r="AL178" s="682"/>
      <c r="AM178" s="682"/>
      <c r="AN178" s="682"/>
      <c r="AO178" s="682"/>
      <c r="AP178" s="682"/>
      <c r="AQ178" s="682"/>
      <c r="AR178" s="682"/>
      <c r="AS178" s="682"/>
      <c r="AT178" s="682"/>
      <c r="AU178" s="682"/>
      <c r="AV178" s="682"/>
      <c r="AW178" s="682"/>
      <c r="AX178" s="682"/>
      <c r="AY178" s="682"/>
      <c r="AZ178" s="682"/>
      <c r="BA178" s="682"/>
      <c r="BB178" s="682"/>
      <c r="BC178" s="694"/>
      <c r="BD178" s="694"/>
      <c r="BE178" s="694"/>
      <c r="BF178" s="694"/>
      <c r="BG178" s="694"/>
      <c r="BH178" s="694"/>
      <c r="BI178" s="694"/>
      <c r="BJ178" s="694"/>
      <c r="BK178" s="694"/>
      <c r="BL178" s="694"/>
      <c r="BM178" s="694"/>
      <c r="BN178" s="694"/>
      <c r="BO178" s="694"/>
      <c r="BP178" s="694"/>
      <c r="BQ178" s="694"/>
      <c r="BR178" s="694"/>
      <c r="BS178" s="694"/>
      <c r="BT178" s="694"/>
      <c r="BU178" s="694"/>
      <c r="BV178" s="694"/>
      <c r="BW178" s="694"/>
      <c r="BX178" s="694"/>
      <c r="BY178" s="694"/>
      <c r="BZ178" s="694"/>
      <c r="CA178" s="694"/>
      <c r="CB178" s="694"/>
      <c r="CC178" s="694"/>
      <c r="CD178" s="694"/>
      <c r="FE178" s="682"/>
      <c r="FF178" s="682"/>
      <c r="FG178" s="682"/>
      <c r="IT178" s="682"/>
      <c r="IU178" s="682"/>
      <c r="IV178" s="682"/>
    </row>
    <row r="179" spans="2:256" s="688" customFormat="1" ht="12.75">
      <c r="B179" s="682"/>
      <c r="C179" s="682"/>
      <c r="D179" s="682"/>
      <c r="E179" s="687"/>
      <c r="F179" s="682"/>
      <c r="G179" s="682"/>
      <c r="H179" s="682"/>
      <c r="I179" s="682"/>
      <c r="J179" s="682"/>
      <c r="K179" s="682"/>
      <c r="L179" s="682"/>
      <c r="M179" s="682"/>
      <c r="N179" s="682"/>
      <c r="O179" s="682"/>
      <c r="P179" s="682"/>
      <c r="Q179" s="682"/>
      <c r="R179" s="682"/>
      <c r="S179" s="682"/>
      <c r="T179" s="682"/>
      <c r="U179" s="682"/>
      <c r="V179" s="682"/>
      <c r="W179" s="682"/>
      <c r="X179" s="682"/>
      <c r="Y179" s="682"/>
      <c r="Z179" s="682"/>
      <c r="AA179" s="682"/>
      <c r="AB179" s="682"/>
      <c r="AC179" s="682"/>
      <c r="AD179" s="682"/>
      <c r="AE179" s="682"/>
      <c r="AF179" s="682"/>
      <c r="AG179" s="682"/>
      <c r="AH179" s="682"/>
      <c r="AI179" s="682"/>
      <c r="AJ179" s="682"/>
      <c r="AK179" s="682"/>
      <c r="AL179" s="682"/>
      <c r="AM179" s="682"/>
      <c r="AN179" s="682"/>
      <c r="AO179" s="682"/>
      <c r="AP179" s="682"/>
      <c r="AQ179" s="682"/>
      <c r="AR179" s="682"/>
      <c r="AS179" s="682"/>
      <c r="AT179" s="682"/>
      <c r="AU179" s="682"/>
      <c r="AV179" s="682"/>
      <c r="AW179" s="682"/>
      <c r="AX179" s="682"/>
      <c r="AY179" s="682"/>
      <c r="AZ179" s="682"/>
      <c r="BA179" s="682"/>
      <c r="BB179" s="682"/>
      <c r="BC179" s="694"/>
      <c r="BD179" s="694"/>
      <c r="BE179" s="694"/>
      <c r="BF179" s="694"/>
      <c r="BG179" s="694"/>
      <c r="BH179" s="694"/>
      <c r="BI179" s="694"/>
      <c r="BJ179" s="694"/>
      <c r="BK179" s="694"/>
      <c r="BL179" s="694"/>
      <c r="BM179" s="694"/>
      <c r="BN179" s="694"/>
      <c r="BO179" s="694"/>
      <c r="BP179" s="694"/>
      <c r="BQ179" s="694"/>
      <c r="BR179" s="694"/>
      <c r="BS179" s="694"/>
      <c r="BT179" s="694"/>
      <c r="BU179" s="694"/>
      <c r="BV179" s="694"/>
      <c r="BW179" s="694"/>
      <c r="BX179" s="694"/>
      <c r="BY179" s="694"/>
      <c r="BZ179" s="694"/>
      <c r="CA179" s="694"/>
      <c r="CB179" s="694"/>
      <c r="CC179" s="694"/>
      <c r="CD179" s="694"/>
      <c r="FE179" s="682"/>
      <c r="FF179" s="682"/>
      <c r="FG179" s="682"/>
      <c r="IT179" s="682"/>
      <c r="IU179" s="682"/>
      <c r="IV179" s="682"/>
    </row>
    <row r="180" spans="2:256" s="688" customFormat="1" ht="12.75">
      <c r="B180" s="682"/>
      <c r="C180" s="682"/>
      <c r="D180" s="682"/>
      <c r="E180" s="687"/>
      <c r="F180" s="682"/>
      <c r="G180" s="682"/>
      <c r="H180" s="682"/>
      <c r="I180" s="682"/>
      <c r="J180" s="682"/>
      <c r="K180" s="682"/>
      <c r="L180" s="682"/>
      <c r="M180" s="682"/>
      <c r="N180" s="682"/>
      <c r="O180" s="682"/>
      <c r="P180" s="682"/>
      <c r="Q180" s="682"/>
      <c r="R180" s="682"/>
      <c r="S180" s="682"/>
      <c r="T180" s="682"/>
      <c r="U180" s="682"/>
      <c r="V180" s="682"/>
      <c r="W180" s="682"/>
      <c r="X180" s="682"/>
      <c r="Y180" s="682"/>
      <c r="Z180" s="682"/>
      <c r="AA180" s="682"/>
      <c r="AB180" s="682"/>
      <c r="AC180" s="682"/>
      <c r="AD180" s="682"/>
      <c r="AE180" s="682"/>
      <c r="AF180" s="682"/>
      <c r="AG180" s="682"/>
      <c r="AH180" s="682"/>
      <c r="AI180" s="682"/>
      <c r="AJ180" s="682"/>
      <c r="AK180" s="682"/>
      <c r="AL180" s="682"/>
      <c r="AM180" s="682"/>
      <c r="AN180" s="682"/>
      <c r="AO180" s="682"/>
      <c r="AP180" s="682"/>
      <c r="AQ180" s="682"/>
      <c r="AR180" s="682"/>
      <c r="AS180" s="682"/>
      <c r="AT180" s="682"/>
      <c r="AU180" s="682"/>
      <c r="AV180" s="682"/>
      <c r="AW180" s="682"/>
      <c r="AX180" s="682"/>
      <c r="AY180" s="682"/>
      <c r="AZ180" s="682"/>
      <c r="BA180" s="682"/>
      <c r="BB180" s="682"/>
      <c r="BC180" s="694"/>
      <c r="BD180" s="694"/>
      <c r="BE180" s="694"/>
      <c r="BF180" s="694"/>
      <c r="BG180" s="694"/>
      <c r="BH180" s="694"/>
      <c r="BI180" s="694"/>
      <c r="BJ180" s="694"/>
      <c r="BK180" s="694"/>
      <c r="BL180" s="694"/>
      <c r="BM180" s="694"/>
      <c r="BN180" s="694"/>
      <c r="BO180" s="694"/>
      <c r="BP180" s="694"/>
      <c r="BQ180" s="694"/>
      <c r="BR180" s="694"/>
      <c r="BS180" s="694"/>
      <c r="BT180" s="694"/>
      <c r="BU180" s="694"/>
      <c r="BV180" s="694"/>
      <c r="BW180" s="694"/>
      <c r="BX180" s="694"/>
      <c r="BY180" s="694"/>
      <c r="BZ180" s="694"/>
      <c r="CA180" s="694"/>
      <c r="CB180" s="694"/>
      <c r="CC180" s="694"/>
      <c r="CD180" s="694"/>
      <c r="FE180" s="682"/>
      <c r="FF180" s="682"/>
      <c r="FG180" s="682"/>
      <c r="IT180" s="682"/>
      <c r="IU180" s="682"/>
      <c r="IV180" s="682"/>
    </row>
    <row r="181" spans="2:5" ht="15">
      <c r="B181" s="685"/>
      <c r="C181" s="685"/>
      <c r="D181" s="683"/>
      <c r="E181" s="684"/>
    </row>
    <row r="182" spans="2:5" ht="15">
      <c r="B182" s="685"/>
      <c r="C182" s="685"/>
      <c r="D182" s="683"/>
      <c r="E182" s="684"/>
    </row>
    <row r="183" spans="2:5" ht="15">
      <c r="B183" s="685"/>
      <c r="C183" s="685"/>
      <c r="D183" s="683"/>
      <c r="E183" s="684"/>
    </row>
    <row r="184" spans="2:5" ht="15">
      <c r="B184" s="685"/>
      <c r="C184" s="685"/>
      <c r="D184" s="683"/>
      <c r="E184" s="684"/>
    </row>
    <row r="185" spans="2:5" ht="15">
      <c r="B185" s="685"/>
      <c r="C185" s="685"/>
      <c r="D185" s="683"/>
      <c r="E185" s="684"/>
    </row>
    <row r="186" spans="2:5" ht="15">
      <c r="B186" s="685"/>
      <c r="C186" s="685"/>
      <c r="D186" s="683"/>
      <c r="E186" s="684"/>
    </row>
    <row r="187" spans="2:5" ht="15">
      <c r="B187" s="685"/>
      <c r="C187" s="685"/>
      <c r="D187" s="683"/>
      <c r="E187" s="684"/>
    </row>
    <row r="188" spans="2:5" ht="15">
      <c r="B188" s="685"/>
      <c r="C188" s="685"/>
      <c r="D188" s="683"/>
      <c r="E188" s="684"/>
    </row>
    <row r="189" spans="2:5" ht="15">
      <c r="B189" s="685"/>
      <c r="C189" s="685"/>
      <c r="D189" s="683"/>
      <c r="E189" s="684"/>
    </row>
    <row r="190" spans="2:5" ht="15">
      <c r="B190" s="685"/>
      <c r="C190" s="685"/>
      <c r="D190" s="683"/>
      <c r="E190" s="684"/>
    </row>
    <row r="191" spans="2:5" ht="15">
      <c r="B191" s="685"/>
      <c r="C191" s="685"/>
      <c r="D191" s="683"/>
      <c r="E191" s="684"/>
    </row>
    <row r="192" spans="2:5" ht="15">
      <c r="B192" s="685"/>
      <c r="C192" s="685"/>
      <c r="D192" s="683"/>
      <c r="E192" s="684"/>
    </row>
    <row r="193" spans="2:5" ht="15">
      <c r="B193" s="685"/>
      <c r="C193" s="685"/>
      <c r="D193" s="683"/>
      <c r="E193" s="684"/>
    </row>
    <row r="194" spans="2:5" ht="15">
      <c r="B194" s="685"/>
      <c r="C194" s="685"/>
      <c r="D194" s="683"/>
      <c r="E194" s="684"/>
    </row>
    <row r="195" spans="2:5" ht="15">
      <c r="B195" s="685"/>
      <c r="C195" s="685"/>
      <c r="D195" s="683"/>
      <c r="E195" s="684"/>
    </row>
    <row r="196" spans="2:5" ht="15">
      <c r="B196" s="685"/>
      <c r="C196" s="685"/>
      <c r="D196" s="683"/>
      <c r="E196" s="684"/>
    </row>
    <row r="197" spans="2:5" ht="15">
      <c r="B197" s="685"/>
      <c r="C197" s="685"/>
      <c r="D197" s="683"/>
      <c r="E197" s="684"/>
    </row>
    <row r="198" spans="2:5" ht="15">
      <c r="B198" s="685"/>
      <c r="C198" s="685"/>
      <c r="D198" s="683"/>
      <c r="E198" s="684"/>
    </row>
  </sheetData>
  <sheetProtection/>
  <mergeCells count="55">
    <mergeCell ref="C134:C137"/>
    <mergeCell ref="D144:D145"/>
    <mergeCell ref="D146:D147"/>
    <mergeCell ref="D149:D151"/>
    <mergeCell ref="B1:D1"/>
    <mergeCell ref="D134:D138"/>
    <mergeCell ref="D17:D18"/>
    <mergeCell ref="D11:D15"/>
    <mergeCell ref="C11:C15"/>
    <mergeCell ref="C19:C21"/>
    <mergeCell ref="C25:C28"/>
    <mergeCell ref="D7:D8"/>
    <mergeCell ref="D31:D34"/>
    <mergeCell ref="D23:D24"/>
    <mergeCell ref="D19:D22"/>
    <mergeCell ref="D25:D28"/>
    <mergeCell ref="D49:D53"/>
    <mergeCell ref="D44:D47"/>
    <mergeCell ref="D37:D41"/>
    <mergeCell ref="D35:D36"/>
    <mergeCell ref="D62:D66"/>
    <mergeCell ref="D54:D61"/>
    <mergeCell ref="C37:C40"/>
    <mergeCell ref="C54:C60"/>
    <mergeCell ref="C62:C65"/>
    <mergeCell ref="D72:D74"/>
    <mergeCell ref="D69:D71"/>
    <mergeCell ref="D67:D68"/>
    <mergeCell ref="D77:D81"/>
    <mergeCell ref="D87:D91"/>
    <mergeCell ref="D84:D86"/>
    <mergeCell ref="C77:C79"/>
    <mergeCell ref="C84:C85"/>
    <mergeCell ref="C87:C91"/>
    <mergeCell ref="D82:D83"/>
    <mergeCell ref="D99:D100"/>
    <mergeCell ref="D95:D96"/>
    <mergeCell ref="C92:C94"/>
    <mergeCell ref="C95:C96"/>
    <mergeCell ref="C99:C100"/>
    <mergeCell ref="D92:D94"/>
    <mergeCell ref="D108:D111"/>
    <mergeCell ref="D103:D107"/>
    <mergeCell ref="D101:D102"/>
    <mergeCell ref="C101:C102"/>
    <mergeCell ref="C103:C106"/>
    <mergeCell ref="C108:C111"/>
    <mergeCell ref="D126:D127"/>
    <mergeCell ref="D139:D141"/>
    <mergeCell ref="D130:D131"/>
    <mergeCell ref="D128:D129"/>
    <mergeCell ref="D123:D125"/>
    <mergeCell ref="D119:D122"/>
    <mergeCell ref="D115:D117"/>
    <mergeCell ref="D112:D114"/>
  </mergeCells>
  <hyperlinks>
    <hyperlink ref="E44" r:id="rId1" display="Delta Carbon - a nonproft that funds local offset projects"/>
    <hyperlink ref="E93" r:id="rId2" display="http://www.epa.gov/epawaste/nonhaz/municipal/pubs/msw07-rpt.pdf"/>
    <hyperlink ref="E98" r:id="rId3" display="http://web.ncifcrf.gov/campus/carpool/Generic_Survey.pdf"/>
    <hyperlink ref="E52" r:id="rId4" display="EPA WasteWise Program"/>
    <hyperlink ref="E117" r:id="rId5" display="http://www.chicagoclimatex.com/"/>
    <hyperlink ref="E116" r:id="rId6" display="E Business Links"/>
    <hyperlink ref="E115" r:id="rId7" display="http://www.coopamerica.org/pubs/greenpages/results.cfm?category=CX"/>
    <hyperlink ref="E106" r:id="rId8" display="https://www.pacerideshare.com/en-US/savings.aspx"/>
    <hyperlink ref="E27" r:id="rId9" display="Duct Sealing"/>
    <hyperlink ref="E146" r:id="rId10" display="Introduction to Indoor Air Quality"/>
    <hyperlink ref="E70" r:id="rId11" display="Office Paper Recycling Audit Form"/>
    <hyperlink ref="E62" r:id="rId12" display="http://business.earth911.com/green-guides/workplace-recycling-program-guidelines/"/>
    <hyperlink ref="E56" r:id="rId13" display="http://www.regreenprogram.org/documents/product_checklist.pdf"/>
    <hyperlink ref="E58" r:id="rId14" display="http://www.ciwmb.ca.gov/RCP/"/>
    <hyperlink ref="E54" r:id="rId15" display="http://www.greenyour.com/office/office-purchasing/green-purchasing-policy/tips?category=9471"/>
    <hyperlink ref="E55" r:id="rId16" display="http://www.epa.gov/epp/"/>
    <hyperlink ref="E80" r:id="rId17" display="http://www.ecocycle.org/junkmail/index.cfm"/>
    <hyperlink ref="E77" r:id="rId18" display="http://www.epa.state.oh.us/opp/consumer/junkmail.html"/>
    <hyperlink ref="E79" r:id="rId19" display="Greendimes - junk mail reduction service"/>
    <hyperlink ref="E30" r:id="rId20" display="Are space heaters energy savers or money wasters? (Energy Boomer)"/>
    <hyperlink ref="E94" r:id="rId21" display="Source of statistic: SF Law Banning Styrofoam"/>
    <hyperlink ref="E49" r:id="rId22" display="EPA's 3 Ways Methods to do a Waste Audit"/>
    <hyperlink ref="E141" r:id="rId23" display="List of ENERGY STAR vending machine partners"/>
    <hyperlink ref="E140" r:id="rId24" display="Vending machine purchasing and procurement language"/>
    <hyperlink ref="E139" r:id="rId25" display="ENERGY STAR info on vending machines"/>
    <hyperlink ref="E22" r:id="rId26" display="s"/>
    <hyperlink ref="E131" r:id="rId27" display="Calculates savings on using occupany sensors"/>
    <hyperlink ref="E107" r:id="rId28" display="Pacebus - vanpooling"/>
    <hyperlink ref="E28" r:id="rId29" display="Source of Statistic: Turn the Thermostat Down (Creative Citizen)"/>
    <hyperlink ref="E123" r:id="rId30" display="EPA's Energy Star - baselines your energy and water use"/>
    <hyperlink ref="E119" r:id="rId31" display="EPA's Energy Star - baselines your energy and water use"/>
    <hyperlink ref="E17" r:id="rId32" display="ComEd's Energy Insights Online - helps you manage your energy use"/>
    <hyperlink ref="E135" r:id="rId33" display="Surelites Lighting"/>
    <hyperlink ref="E136" r:id="rId34" display="Highlites Edge Lite Series Lighting "/>
    <hyperlink ref="E137" r:id="rId35" display="Alkco"/>
    <hyperlink ref="E125" r:id="rId36" display="Georgia's Sustainable Office Tool Kit"/>
    <hyperlink ref="E124" r:id="rId37" display="List of EPA Approved Water Aerators"/>
    <hyperlink ref="E111" r:id="rId38" display="Source of statistic: Bikes Belong"/>
    <hyperlink ref="E109" r:id="rId39" display="Mayor Daley's Bicycling Ambassadors "/>
    <hyperlink ref="E45" r:id="rId40" display="Co-Op America's National Green Pages - list of offset companies"/>
    <hyperlink ref="E92" r:id="rId41" display="Green Chicago Restaurant Co-Op - a place to affordable compostable disposables"/>
    <hyperlink ref="E90" r:id="rId42" display="Earth 911 - places to donate electronics"/>
    <hyperlink ref="E87" r:id="rId43" display="My Green Electronics - list of companies that recycle electronics, cell phones, and ink cartridges"/>
    <hyperlink ref="E88" r:id="rId44" display="Computers for Schools - refurbishes and upgrades computers for schools and nonprofits"/>
    <hyperlink ref="E47" r:id="rId45" display="Chicago Climate Exchange - the world’s first and North America’s only active voluntary, legally binding integrated trading system to reduce emissions of all six major greenhouse gases (GHGs), with offset projects worldwide. "/>
    <hyperlink ref="E39" r:id="rId46" display="EnergyStar: screen savers don't have energy"/>
    <hyperlink ref="E18" r:id="rId47" display="EPA Office Energy Checklist"/>
    <hyperlink ref="E23" r:id="rId48" display="Life Cycle Cost Estimate for 100 Energy Star Qualified CFLs"/>
    <hyperlink ref="E128" r:id="rId49" display="Hand Dryer Calculator"/>
    <hyperlink ref="E122" r:id="rId50" display="Georgia's Sustainable Office Tool Kit"/>
    <hyperlink ref="E114" r:id="rId51" display="eQocar.com"/>
    <hyperlink ref="E113" r:id="rId52" display="RezHub.com"/>
    <hyperlink ref="E112" r:id="rId53" display="&quot;Car Rentals Go Hybrid&quot;"/>
    <hyperlink ref="E83" r:id="rId54" display="Cutting Paper"/>
    <hyperlink ref="E82" r:id="rId55" display="How Paperless Offices Work"/>
    <hyperlink ref="E36" r:id="rId56" display="Sample Corporate Energy Policy"/>
    <hyperlink ref="E65" r:id="rId57" display="Office Recycling Policy"/>
    <hyperlink ref="E64" r:id="rId58" display="&quot;Your Office Paper Recycling Guide&quot;"/>
    <hyperlink ref="E72" r:id="rId59" display="&quot;How to Create a Smart Paper Plan for Your Business&quot;"/>
    <hyperlink ref="E73" r:id="rId60" display="&quot;Why 30 Percent PC?&quot;"/>
    <hyperlink ref="E71" r:id="rId61" display="Statistics on paper &quot;Trees to Paper&quot; (Conservatree)"/>
    <hyperlink ref="E69" r:id="rId62" display="Paper Calculator"/>
    <hyperlink ref="E26" r:id="rId63" display="High-Performing HVAC Systems (from the American Council for an Energy Efficient Economy's Online Guide to Energy-Efficient Commercial Equipment)"/>
    <hyperlink ref="E21" r:id="rId64" display="Energy Star Buildings Manual - Lighting"/>
    <hyperlink ref="E20" r:id="rId65" display="Simple lighting audit guide (North Carolina's Division of Pollution Prevention)"/>
    <hyperlink ref="E34" r:id="rId66" display="Energy Star LCD Basics"/>
    <hyperlink ref="E35" r:id="rId67" display="Energy Conservation Decals"/>
    <hyperlink ref="E40" r:id="rId68" display="Source of statistic: U.S PC Energy Report 2007 (co-authored by 1E and Alliance to Save Energy)"/>
    <hyperlink ref="E41" r:id="rId69" display="Energy Conservation Decals"/>
    <hyperlink ref="E33" r:id="rId70" display="EPA Life Cycle Cost Calculator for Computer Monitors "/>
    <hyperlink ref="E42" r:id="rId71" display="Energy Star Copiers &amp; FAX Machines"/>
    <hyperlink ref="E32" r:id="rId72" display="Electronic Product Assessment Tool (EPEAT)"/>
    <hyperlink ref="E31" r:id="rId73" display="Energy Star - appliance/equipment look up"/>
    <hyperlink ref="E38" r:id="rId74" display="Power Management Success Stories"/>
    <hyperlink ref="E46" r:id="rId75" display="E Business Links - list of carbon offset companies"/>
    <hyperlink ref="E50" r:id="rId76" display="How to do a waste audit - Rutgers University"/>
    <hyperlink ref="E59" r:id="rId77" display="Green Seal Recommended Office Supplies"/>
    <hyperlink ref="E89" r:id="rId78" display="Chicago Recycling Coalition - places to donate electronics"/>
    <hyperlink ref="E121" r:id="rId79" display="Source of Statistic: EPA &quot;First Step to Improving Building Water Efficiency&quot; "/>
    <hyperlink ref="E151" r:id="rId80" display="Foresight Design Initiative - sustainability resource org"/>
    <hyperlink ref="E150" r:id="rId81" display="TAG Worldwide - property management firm"/>
    <hyperlink ref="E110" r:id="rId82" display="Active Transportation Alliance (formerly called the Chicagoland Bicycle Federation) - a bike advocacy organization that provides countless resources for cyclists. These include Bike to Work brochure, Bike to Work guide, bike maps, and info Chicago's Bike "/>
    <hyperlink ref="E108" r:id="rId83" display="Working Bikes Cooperative - Chicago based nonprofit that sells affordable bikes"/>
    <hyperlink ref="E85" r:id="rId84" display="Toner Recycling "/>
    <hyperlink ref="E7" r:id="rId85" display="Green Living Tips"/>
    <hyperlink ref="E147" r:id="rId86" display="Chemical &amp; Engineering News"/>
    <hyperlink ref="E133" r:id="rId87" display="Small Business Smart Energy Program"/>
    <hyperlink ref="E130" r:id="rId88" display="Green Seal 1997 Report"/>
    <hyperlink ref="E19" r:id="rId89" display="Free audits &amp; technical assistance - Smart Energy Design Assistance Center (SEDAC)"/>
    <hyperlink ref="E24" r:id="rId90" display="ComEd Lighting Incentives"/>
    <hyperlink ref="E25" r:id="rId91" display="City of Portland Green Office Guide (p. 14 - 18)"/>
    <hyperlink ref="E29" r:id="rId92" display="Source for statistic: Earth 911 &quot; Keep Your Cool...And Warmth&quot;"/>
    <hyperlink ref="E105" r:id="rId93" display="Amigos Carpooling"/>
    <hyperlink ref="E142" r:id="rId94" display="Health Club Directory"/>
    <hyperlink ref="E129" r:id="rId95" display="Treehugger Assessment of Hand Dryers"/>
    <hyperlink ref="E104" r:id="rId96" display="Carpooling in Chicago"/>
    <hyperlink ref="E99" r:id="rId97" display="How to Write a Telecommuting Policy"/>
    <hyperlink ref="E100" r:id="rId98" display="Source of Statistic: Portland Green Office Guide (p. 23 - 24)"/>
    <hyperlink ref="E84" r:id="rId99" display="Rechargeable Battery Recycling "/>
    <hyperlink ref="E81" r:id="rId100" display="Source of statistic: Tips &amp; facts on junk mail reduction"/>
    <hyperlink ref="E66" r:id="rId101" display="Source of Statistic: Recycling At Work (Sustainable Aspen)"/>
    <hyperlink ref="E61" r:id="rId102" display="Responsible Purchasing Network"/>
    <hyperlink ref="E74" r:id="rId103" display="Source of Definitions: The Green Office"/>
    <hyperlink ref="E78" r:id="rId104" display="How to get off mailing lists"/>
    <hyperlink ref="E86" r:id="rId105" display="Battery Solutions"/>
    <hyperlink ref="E120" r:id="rId106" display="EPA WaterSense - info on water efficient water toilets"/>
    <hyperlink ref="E144" r:id="rId107" display="List of Green Seal Certified Cleaners"/>
    <hyperlink ref="E145" r:id="rId108" display="Green Cleaning Pollution Prevention Calculator"/>
    <hyperlink ref="E6" r:id="rId109" display="Chicago Center for Green Technology"/>
    <hyperlink ref="E8" r:id="rId110" display="Georgia's Sustainable Office Tool Kit"/>
    <hyperlink ref="E5" r:id="rId111" display="Sustainable Office Tool Kit"/>
    <hyperlink ref="E138" r:id="rId112" display="Source of Statistic: Portland Green Office Guide (p. 5)"/>
    <hyperlink ref="E126" r:id="rId113" display="Chicago Recycling Ordinance"/>
    <hyperlink ref="E143" r:id="rId114" display="CDOT Bike Rack Request"/>
    <hyperlink ref="E91" r:id="rId115" display="EPA eCycling Program - general info on e-waste"/>
    <hyperlink ref="E101" r:id="rId116" display="I-Go Car Sharing"/>
    <hyperlink ref="E102" r:id="rId117" display="Zip Car"/>
    <hyperlink ref="E37" r:id="rId118" display="Energy Star Power Management Settings"/>
    <hyperlink ref="E57" r:id="rId119" display="Green Procurement: Background &amp; Overview"/>
    <hyperlink ref="E95" r:id="rId120" display="Source of Statistic: Earth 911 - Plastic Recycling Facts"/>
    <hyperlink ref="E96" r:id="rId121" display="Earth Resource"/>
    <hyperlink ref="E67" r:id="rId122" display="Source of Statistic: Recycling Office Paper Waste Fact Sheet (Michigan Department of Environmental Quality)"/>
    <hyperlink ref="E76" r:id="rId123" display="Portland Green Office Guide (p. 15 - 17)"/>
    <hyperlink ref="E63" r:id="rId124" display="Tips on Starting a Recycling Program (Chicago Recycling Coalition)"/>
    <hyperlink ref="E103" r:id="rId125" display="Chicago Transit Authority Transit Benefit Fare Program"/>
    <hyperlink ref="E11" r:id="rId126" display="http://egov.cityofchicago.org/city/webportal/portalDeptCategoryAction.do?BV_SessionID=@@@@1157218662.1233180435@@@@&amp;BV_EngineID=cccfadeggegkjdkcefecelldffhdfho.0&amp;deptCategoryOID=-536890653&amp;contentType=COC_EDITORIAL&amp;topChannelName=Dept&amp;entityName=Environment&amp;deptMainCategoryOID=-536887205"/>
    <hyperlink ref="E15" r:id="rId127" display="Long range Energy Alternatives Planning System (LEAP)"/>
    <hyperlink ref="E14" r:id="rId128" display="Shedd Aquarium's Guide to Vermicomposting"/>
    <hyperlink ref="E12" r:id="rId129" display="Lights Out Chicago!"/>
    <hyperlink ref="E13" r:id="rId130" display="Four Ways to Compost Indoors (Tiny Choices)"/>
  </hyperlinks>
  <printOptions/>
  <pageMargins left="0.5" right="0.5" top="0.5" bottom="0.5" header="0.5" footer="0.5"/>
  <pageSetup fitToHeight="15" fitToWidth="1" horizontalDpi="600" verticalDpi="600" orientation="portrait" scale="52" r:id="rId131"/>
</worksheet>
</file>

<file path=xl/worksheets/sheet7.xml><?xml version="1.0" encoding="utf-8"?>
<worksheet xmlns="http://schemas.openxmlformats.org/spreadsheetml/2006/main" xmlns:r="http://schemas.openxmlformats.org/officeDocument/2006/relationships">
  <dimension ref="A1:M98"/>
  <sheetViews>
    <sheetView zoomScale="75" zoomScaleNormal="75" zoomScalePageLayoutView="0" workbookViewId="0" topLeftCell="A1">
      <selection activeCell="D7" sqref="D7"/>
    </sheetView>
  </sheetViews>
  <sheetFormatPr defaultColWidth="9.140625" defaultRowHeight="12.75"/>
  <cols>
    <col min="1" max="1" width="11.8515625" style="340" customWidth="1"/>
    <col min="2" max="2" width="16.421875" style="340" customWidth="1"/>
    <col min="3" max="3" width="14.421875" style="340" customWidth="1"/>
    <col min="4" max="4" width="97.00390625" style="384" customWidth="1"/>
    <col min="5" max="5" width="13.140625" style="340" bestFit="1" customWidth="1"/>
    <col min="6" max="6" width="13.140625" style="340" customWidth="1"/>
    <col min="7" max="7" width="8.28125" style="340" customWidth="1"/>
    <col min="8" max="10" width="10.00390625" style="340" customWidth="1"/>
    <col min="11" max="12" width="9.140625" style="340" customWidth="1"/>
    <col min="13" max="13" width="21.00390625" style="340" customWidth="1"/>
    <col min="14" max="16384" width="9.140625" style="340" customWidth="1"/>
  </cols>
  <sheetData>
    <row r="1" spans="1:13" s="342" customFormat="1" ht="36" customHeight="1" thickBot="1">
      <c r="A1" s="342" t="s">
        <v>658</v>
      </c>
      <c r="B1" s="375" t="s">
        <v>442</v>
      </c>
      <c r="C1" s="376" t="s">
        <v>327</v>
      </c>
      <c r="D1" s="379" t="s">
        <v>328</v>
      </c>
      <c r="E1" s="376" t="s">
        <v>329</v>
      </c>
      <c r="F1" s="376" t="s">
        <v>383</v>
      </c>
      <c r="G1" s="376" t="s">
        <v>384</v>
      </c>
      <c r="H1" s="376" t="s">
        <v>385</v>
      </c>
      <c r="I1" s="376"/>
      <c r="J1" s="376" t="s">
        <v>602</v>
      </c>
      <c r="K1" s="376" t="s">
        <v>302</v>
      </c>
      <c r="L1" s="376" t="s">
        <v>302</v>
      </c>
      <c r="M1" s="377" t="s">
        <v>386</v>
      </c>
    </row>
    <row r="2" spans="2:13" s="341" customFormat="1" ht="15">
      <c r="B2" s="393" t="s">
        <v>631</v>
      </c>
      <c r="C2" s="3"/>
      <c r="D2" s="394"/>
      <c r="E2" s="3"/>
      <c r="F2" s="3"/>
      <c r="G2" s="3"/>
      <c r="H2" s="4"/>
      <c r="I2" s="4"/>
      <c r="J2" s="4"/>
      <c r="K2" s="4"/>
      <c r="L2" s="4"/>
      <c r="M2" s="5"/>
    </row>
    <row r="3" spans="1:13" s="386" customFormat="1" ht="30">
      <c r="A3" s="385">
        <v>1</v>
      </c>
      <c r="B3" s="343" t="s">
        <v>301</v>
      </c>
      <c r="C3" s="344" t="s">
        <v>622</v>
      </c>
      <c r="D3" s="378" t="str">
        <f>Scorecard!C7</f>
        <v>Does your company have  a "Green Team," which is responsible for making office "greening" fun and managing environmental initiatives? </v>
      </c>
      <c r="E3" s="353" t="s">
        <v>388</v>
      </c>
      <c r="F3" s="353" t="s">
        <v>389</v>
      </c>
      <c r="G3" s="355">
        <v>3</v>
      </c>
      <c r="H3" s="355"/>
      <c r="I3" s="364"/>
      <c r="J3" s="364"/>
      <c r="K3" s="346">
        <f aca="true" t="shared" si="0" ref="K3:K8">MAX(G3:H3)</f>
        <v>3</v>
      </c>
      <c r="L3" s="347">
        <f aca="true" t="shared" si="1" ref="L3:L8">IF(H3="",G3,G3&amp;"-"&amp;H3)</f>
        <v>3</v>
      </c>
      <c r="M3" s="356"/>
    </row>
    <row r="4" spans="1:13" s="342" customFormat="1" ht="45">
      <c r="A4" s="385">
        <v>2</v>
      </c>
      <c r="B4" s="343" t="s">
        <v>301</v>
      </c>
      <c r="C4" s="344" t="s">
        <v>622</v>
      </c>
      <c r="D4" s="378" t="str">
        <f>Scorecard!C8</f>
        <v>Has 5% of your staff attended a training session hosted or sponsored by the DOE's Center for Green Technology? Or have you hosted an in-office educational session yourself for your employees?</v>
      </c>
      <c r="E4" s="353" t="s">
        <v>388</v>
      </c>
      <c r="F4" s="353" t="s">
        <v>389</v>
      </c>
      <c r="G4" s="355">
        <v>1</v>
      </c>
      <c r="H4" s="355"/>
      <c r="I4" s="364"/>
      <c r="J4" s="364"/>
      <c r="K4" s="346">
        <f t="shared" si="0"/>
        <v>1</v>
      </c>
      <c r="L4" s="347">
        <f t="shared" si="1"/>
        <v>1</v>
      </c>
      <c r="M4" s="356"/>
    </row>
    <row r="5" spans="1:13" s="367" customFormat="1" ht="15">
      <c r="A5" s="385">
        <v>3</v>
      </c>
      <c r="B5" s="343" t="s">
        <v>301</v>
      </c>
      <c r="C5" s="344" t="s">
        <v>622</v>
      </c>
      <c r="D5" s="378" t="str">
        <f>Scorecard!C9</f>
        <v>Do you designate one day to one week to celebrate your office's green successes and efforts?</v>
      </c>
      <c r="E5" s="353" t="s">
        <v>388</v>
      </c>
      <c r="F5" s="353" t="s">
        <v>389</v>
      </c>
      <c r="G5" s="355">
        <v>2</v>
      </c>
      <c r="H5" s="355"/>
      <c r="I5" s="364"/>
      <c r="J5" s="364"/>
      <c r="K5" s="346">
        <f t="shared" si="0"/>
        <v>2</v>
      </c>
      <c r="L5" s="347">
        <f t="shared" si="1"/>
        <v>2</v>
      </c>
      <c r="M5" s="356"/>
    </row>
    <row r="6" spans="1:13" s="342" customFormat="1" ht="30">
      <c r="A6" s="385">
        <v>4</v>
      </c>
      <c r="B6" s="343" t="s">
        <v>301</v>
      </c>
      <c r="C6" s="344" t="s">
        <v>622</v>
      </c>
      <c r="D6" s="378" t="str">
        <f>Scorecard!C10</f>
        <v>Do you alert all staff on your involvement in the Green Office Challenge and provide quarterly electronic reports on the progress of in-house environmental initiatives?</v>
      </c>
      <c r="E6" s="353" t="s">
        <v>388</v>
      </c>
      <c r="F6" s="353" t="s">
        <v>389</v>
      </c>
      <c r="G6" s="355">
        <v>1</v>
      </c>
      <c r="H6" s="355"/>
      <c r="I6" s="364"/>
      <c r="J6" s="364"/>
      <c r="K6" s="346">
        <f t="shared" si="0"/>
        <v>1</v>
      </c>
      <c r="L6" s="347">
        <f t="shared" si="1"/>
        <v>1</v>
      </c>
      <c r="M6" s="356"/>
    </row>
    <row r="7" spans="1:13" s="386" customFormat="1" ht="45">
      <c r="A7" s="385">
        <v>5</v>
      </c>
      <c r="B7" s="343" t="s">
        <v>301</v>
      </c>
      <c r="C7" s="344" t="s">
        <v>622</v>
      </c>
      <c r="D7" s="378" t="str">
        <f>Scorecard!C11</f>
        <v>Have you referred another tenant to participate in the Green Office Challenge? 
2 pts will be awarded for the first tenant referred that achieves at least a "Tier 4" status. One additional pt will be awarded for multiple referrals that achieve "Tier 4" status.</v>
      </c>
      <c r="E7" s="353" t="s">
        <v>388</v>
      </c>
      <c r="F7" s="353" t="s">
        <v>389</v>
      </c>
      <c r="G7" s="355">
        <v>2</v>
      </c>
      <c r="H7" s="355">
        <v>3</v>
      </c>
      <c r="I7" s="364"/>
      <c r="J7" s="364"/>
      <c r="K7" s="346">
        <f t="shared" si="0"/>
        <v>3</v>
      </c>
      <c r="L7" s="347" t="str">
        <f t="shared" si="1"/>
        <v>2-3</v>
      </c>
      <c r="M7" s="356"/>
    </row>
    <row r="8" spans="1:13" s="342" customFormat="1" ht="45">
      <c r="A8" s="385">
        <v>6</v>
      </c>
      <c r="B8" s="343" t="s">
        <v>301</v>
      </c>
      <c r="C8" s="344" t="s">
        <v>622</v>
      </c>
      <c r="D8" s="378" t="str">
        <f>Scorecard!C12</f>
        <v>Have you performed innovative green practices (such as installing a green roof, participating in Lights Out, composting food scraps)? 
1 point each, up to 4 pts.</v>
      </c>
      <c r="E8" s="353" t="s">
        <v>388</v>
      </c>
      <c r="F8" s="353" t="s">
        <v>389</v>
      </c>
      <c r="G8" s="355">
        <v>1</v>
      </c>
      <c r="H8" s="355">
        <v>4</v>
      </c>
      <c r="I8" s="364">
        <v>2</v>
      </c>
      <c r="J8" s="364">
        <v>3</v>
      </c>
      <c r="K8" s="346">
        <f t="shared" si="0"/>
        <v>4</v>
      </c>
      <c r="L8" s="347" t="str">
        <f t="shared" si="1"/>
        <v>1-4</v>
      </c>
      <c r="M8" s="356"/>
    </row>
    <row r="9" spans="2:13" s="341" customFormat="1" ht="15">
      <c r="B9" s="393" t="s">
        <v>444</v>
      </c>
      <c r="C9" s="3"/>
      <c r="D9" s="394"/>
      <c r="E9" s="3"/>
      <c r="F9" s="3"/>
      <c r="G9" s="3"/>
      <c r="H9" s="4"/>
      <c r="I9" s="4"/>
      <c r="J9" s="4"/>
      <c r="K9" s="4"/>
      <c r="L9" s="4"/>
      <c r="M9" s="5"/>
    </row>
    <row r="10" spans="1:13" s="342" customFormat="1" ht="30">
      <c r="A10" s="342">
        <v>7</v>
      </c>
      <c r="B10" s="343" t="s">
        <v>444</v>
      </c>
      <c r="C10" s="344" t="s">
        <v>387</v>
      </c>
      <c r="D10" s="381" t="str">
        <f>Scorecard!C14</f>
        <v>Have you calculated your average energy use over the last 12 months? 
Establish an energy reduction goal of at least 10% of your annual energy usage.</v>
      </c>
      <c r="E10" s="357" t="s">
        <v>388</v>
      </c>
      <c r="F10" s="357" t="s">
        <v>388</v>
      </c>
      <c r="G10" s="358">
        <v>3</v>
      </c>
      <c r="H10" s="359"/>
      <c r="I10" s="359"/>
      <c r="J10" s="359"/>
      <c r="K10" s="346">
        <f aca="true" t="shared" si="2" ref="K10:K18">MAX(G10:H10)</f>
        <v>3</v>
      </c>
      <c r="L10" s="347">
        <f>IF(H10="",G10,G10&amp;"-"&amp;H10)</f>
        <v>3</v>
      </c>
      <c r="M10" s="348"/>
    </row>
    <row r="11" spans="1:13" s="342" customFormat="1" ht="33.75" customHeight="1">
      <c r="A11" s="342">
        <v>8</v>
      </c>
      <c r="B11" s="343" t="s">
        <v>444</v>
      </c>
      <c r="C11" s="344" t="s">
        <v>387</v>
      </c>
      <c r="D11" s="381" t="str">
        <f>Scorecard!C15</f>
        <v>Have you conducted a lighting audit and implemented at least one of the energy-reducing recommendations from the audit report?</v>
      </c>
      <c r="E11" s="357" t="s">
        <v>389</v>
      </c>
      <c r="F11" s="357" t="s">
        <v>389</v>
      </c>
      <c r="G11" s="358">
        <v>1</v>
      </c>
      <c r="H11" s="358">
        <v>2</v>
      </c>
      <c r="I11" s="359"/>
      <c r="J11" s="359"/>
      <c r="K11" s="346">
        <f t="shared" si="2"/>
        <v>2</v>
      </c>
      <c r="L11" s="347" t="str">
        <f aca="true" t="shared" si="3" ref="L11:L18">IF(H11="",G11,G11&amp;"-"&amp;H11)</f>
        <v>1-2</v>
      </c>
      <c r="M11" s="348"/>
    </row>
    <row r="12" spans="1:13" s="342" customFormat="1" ht="33.75" customHeight="1">
      <c r="A12" s="342">
        <v>9</v>
      </c>
      <c r="B12" s="343" t="s">
        <v>444</v>
      </c>
      <c r="C12" s="344" t="s">
        <v>621</v>
      </c>
      <c r="D12" s="381" t="str">
        <f>Scorecard!C16</f>
        <v>Have you replaced incandescent bulbs in the office to compact fluorescent light bulbs?</v>
      </c>
      <c r="E12" s="357" t="s">
        <v>389</v>
      </c>
      <c r="F12" s="357" t="s">
        <v>393</v>
      </c>
      <c r="G12" s="358">
        <v>1</v>
      </c>
      <c r="H12" s="359"/>
      <c r="I12" s="359"/>
      <c r="J12" s="359"/>
      <c r="K12" s="346">
        <f t="shared" si="2"/>
        <v>1</v>
      </c>
      <c r="L12" s="347">
        <f t="shared" si="3"/>
        <v>1</v>
      </c>
      <c r="M12" s="348"/>
    </row>
    <row r="13" spans="1:13" s="342" customFormat="1" ht="45">
      <c r="A13" s="342">
        <v>10</v>
      </c>
      <c r="B13" s="343" t="s">
        <v>444</v>
      </c>
      <c r="C13" s="344" t="s">
        <v>387</v>
      </c>
      <c r="D13" s="381" t="str">
        <f>Scorecard!C17</f>
        <v>Have you assessed strategies to increase the efficiency of your heating, cooling, and ventilation system (1 pt) and implemented at least one of these strategies (1 pt)?
</v>
      </c>
      <c r="E13" s="343" t="s">
        <v>389</v>
      </c>
      <c r="F13" s="343" t="s">
        <v>620</v>
      </c>
      <c r="G13" s="345">
        <v>1</v>
      </c>
      <c r="H13" s="345">
        <v>2</v>
      </c>
      <c r="I13" s="358"/>
      <c r="J13" s="358"/>
      <c r="K13" s="346">
        <f t="shared" si="2"/>
        <v>2</v>
      </c>
      <c r="L13" s="347" t="str">
        <f t="shared" si="3"/>
        <v>1-2</v>
      </c>
      <c r="M13" s="348"/>
    </row>
    <row r="14" spans="1:13" s="342" customFormat="1" ht="30">
      <c r="A14" s="342">
        <v>11</v>
      </c>
      <c r="B14" s="343" t="s">
        <v>444</v>
      </c>
      <c r="C14" s="344" t="s">
        <v>621</v>
      </c>
      <c r="D14" s="381" t="str">
        <f>Scorecard!C18</f>
        <v>Have you created a list of all your office appliances/equipment and recorded whether or not they are ENERGY STAR rated?</v>
      </c>
      <c r="E14" s="357" t="s">
        <v>389</v>
      </c>
      <c r="F14" s="357" t="s">
        <v>393</v>
      </c>
      <c r="G14" s="358">
        <v>2</v>
      </c>
      <c r="H14" s="358"/>
      <c r="I14" s="358"/>
      <c r="J14" s="358"/>
      <c r="K14" s="346">
        <f t="shared" si="2"/>
        <v>2</v>
      </c>
      <c r="L14" s="347">
        <f t="shared" si="3"/>
        <v>2</v>
      </c>
      <c r="M14" s="352"/>
    </row>
    <row r="15" spans="1:13" s="342" customFormat="1" ht="30">
      <c r="A15" s="342">
        <v>12</v>
      </c>
      <c r="B15" s="343" t="s">
        <v>444</v>
      </c>
      <c r="C15" s="344" t="s">
        <v>387</v>
      </c>
      <c r="D15" s="381" t="str">
        <f>Scorecard!C19</f>
        <v>Have you established a policy that when replacing or adding new equipment or appliances, they will have an ENERGY STAR rating?</v>
      </c>
      <c r="E15" s="357" t="s">
        <v>389</v>
      </c>
      <c r="F15" s="357" t="s">
        <v>388</v>
      </c>
      <c r="G15" s="358">
        <v>1</v>
      </c>
      <c r="H15" s="358"/>
      <c r="I15" s="358"/>
      <c r="J15" s="358"/>
      <c r="K15" s="346">
        <f t="shared" si="2"/>
        <v>1</v>
      </c>
      <c r="L15" s="347">
        <f t="shared" si="3"/>
        <v>1</v>
      </c>
      <c r="M15" s="352"/>
    </row>
    <row r="16" spans="1:13" s="342" customFormat="1" ht="45">
      <c r="A16" s="342">
        <v>13</v>
      </c>
      <c r="B16" s="343" t="s">
        <v>444</v>
      </c>
      <c r="C16" s="344" t="s">
        <v>387</v>
      </c>
      <c r="D16" s="381" t="str">
        <f>Scorecard!C20</f>
        <v>Have you changed the settings on all office computers to go into sleep mode after a set time of non-use (1 pt), discontinued the use of screen savers (1 pt), and/or implemented a "Computer Shut Off" education campaign (1 pt)?</v>
      </c>
      <c r="E16" s="343" t="s">
        <v>388</v>
      </c>
      <c r="F16" s="343" t="s">
        <v>389</v>
      </c>
      <c r="G16" s="345">
        <v>1</v>
      </c>
      <c r="H16" s="345">
        <v>2</v>
      </c>
      <c r="I16" s="358">
        <v>3</v>
      </c>
      <c r="J16" s="358">
        <v>2</v>
      </c>
      <c r="K16" s="346">
        <f t="shared" si="2"/>
        <v>2</v>
      </c>
      <c r="L16" s="347" t="str">
        <f t="shared" si="3"/>
        <v>1-2</v>
      </c>
      <c r="M16" s="352"/>
    </row>
    <row r="17" spans="1:13" s="342" customFormat="1" ht="30">
      <c r="A17" s="342">
        <v>14</v>
      </c>
      <c r="B17" s="343" t="s">
        <v>444</v>
      </c>
      <c r="C17" s="344" t="s">
        <v>621</v>
      </c>
      <c r="D17" s="381" t="str">
        <f>Scorecard!C21</f>
        <v>Have you reduced copier/printer power consumption by using Stand By mode after 15 minutes of non-use and completely turned off all computers at the end of the day?</v>
      </c>
      <c r="E17" s="343" t="s">
        <v>389</v>
      </c>
      <c r="F17" s="343" t="s">
        <v>393</v>
      </c>
      <c r="G17" s="345">
        <v>1</v>
      </c>
      <c r="H17" s="345"/>
      <c r="I17" s="358"/>
      <c r="J17" s="358"/>
      <c r="K17" s="346">
        <f t="shared" si="2"/>
        <v>1</v>
      </c>
      <c r="L17" s="347">
        <f t="shared" si="3"/>
        <v>1</v>
      </c>
      <c r="M17" s="348"/>
    </row>
    <row r="18" spans="1:13" s="342" customFormat="1" ht="30">
      <c r="A18" s="342">
        <v>15</v>
      </c>
      <c r="B18" s="398" t="s">
        <v>444</v>
      </c>
      <c r="C18" s="344" t="s">
        <v>621</v>
      </c>
      <c r="D18" s="381" t="str">
        <f>Scorecard!C22</f>
        <v>Have you purchased CO2 offsets or renewable energy credits for 10% - 25% (2 pts) or 50% - 100% (3 pts) of your office's electricity usage?</v>
      </c>
      <c r="E18" s="343" t="s">
        <v>389</v>
      </c>
      <c r="F18" s="343" t="s">
        <v>393</v>
      </c>
      <c r="G18" s="345">
        <v>2</v>
      </c>
      <c r="H18" s="345">
        <v>3</v>
      </c>
      <c r="I18" s="358"/>
      <c r="J18" s="358"/>
      <c r="K18" s="346">
        <f t="shared" si="2"/>
        <v>3</v>
      </c>
      <c r="L18" s="347" t="str">
        <f t="shared" si="3"/>
        <v>2-3</v>
      </c>
      <c r="M18" s="348"/>
    </row>
    <row r="19" spans="2:13" s="395" customFormat="1" ht="15">
      <c r="B19" s="393" t="s">
        <v>443</v>
      </c>
      <c r="C19" s="3"/>
      <c r="D19" s="394"/>
      <c r="E19" s="3"/>
      <c r="F19" s="3"/>
      <c r="G19" s="3"/>
      <c r="H19" s="4"/>
      <c r="I19" s="4"/>
      <c r="J19" s="4"/>
      <c r="K19" s="4"/>
      <c r="L19" s="4"/>
      <c r="M19" s="5"/>
    </row>
    <row r="20" spans="1:13" s="342" customFormat="1" ht="30">
      <c r="A20" s="342">
        <v>16</v>
      </c>
      <c r="B20" s="343" t="s">
        <v>443</v>
      </c>
      <c r="C20" s="344" t="s">
        <v>387</v>
      </c>
      <c r="D20" s="378" t="str">
        <f>Scorecard!C24</f>
        <v>Have you conducted a waste stream audit, established a waste diversion/reduction goal of at least 50%, and assessed progress against goals?</v>
      </c>
      <c r="E20" s="343" t="s">
        <v>388</v>
      </c>
      <c r="F20" s="343" t="s">
        <v>388</v>
      </c>
      <c r="G20" s="345">
        <v>3</v>
      </c>
      <c r="H20" s="345"/>
      <c r="I20" s="358"/>
      <c r="J20" s="358"/>
      <c r="K20" s="346">
        <f>MAX(G20:H20)</f>
        <v>3</v>
      </c>
      <c r="L20" s="347">
        <f aca="true" t="shared" si="4" ref="L20:L25">IF(H20="",G20,G20&amp;"-"&amp;H20)</f>
        <v>3</v>
      </c>
      <c r="M20" s="348"/>
    </row>
    <row r="21" spans="1:13" s="342" customFormat="1" ht="30">
      <c r="A21" s="342">
        <v>17</v>
      </c>
      <c r="B21" s="343" t="s">
        <v>443</v>
      </c>
      <c r="C21" s="344" t="s">
        <v>387</v>
      </c>
      <c r="D21" s="378" t="str">
        <f>Scorecard!C25</f>
        <v>Have you developed a green purchasing policy to procure green products where feasible and circulated the policy to employees electronically?</v>
      </c>
      <c r="E21" s="343" t="s">
        <v>389</v>
      </c>
      <c r="F21" s="343" t="s">
        <v>389</v>
      </c>
      <c r="G21" s="345">
        <v>2</v>
      </c>
      <c r="H21" s="345"/>
      <c r="I21" s="358"/>
      <c r="J21" s="358"/>
      <c r="K21" s="346">
        <f aca="true" t="shared" si="5" ref="K21:K33">MAX(G21:H21)</f>
        <v>2</v>
      </c>
      <c r="L21" s="347">
        <f t="shared" si="4"/>
        <v>2</v>
      </c>
      <c r="M21" s="348"/>
    </row>
    <row r="22" spans="1:13" s="342" customFormat="1" ht="30">
      <c r="A22" s="342">
        <v>18</v>
      </c>
      <c r="B22" s="343" t="s">
        <v>443</v>
      </c>
      <c r="C22" s="344" t="s">
        <v>387</v>
      </c>
      <c r="D22" s="378" t="str">
        <f>Scorecard!C26</f>
        <v>Have you established a recycling policy that codifies all office recycling practices in coordination with your building's recycling provider?</v>
      </c>
      <c r="E22" s="343" t="s">
        <v>388</v>
      </c>
      <c r="F22" s="343" t="s">
        <v>389</v>
      </c>
      <c r="G22" s="343">
        <v>2</v>
      </c>
      <c r="H22" s="349"/>
      <c r="I22" s="389"/>
      <c r="J22" s="389"/>
      <c r="K22" s="346">
        <f t="shared" si="5"/>
        <v>2</v>
      </c>
      <c r="L22" s="347">
        <f t="shared" si="4"/>
        <v>2</v>
      </c>
      <c r="M22" s="350" t="s">
        <v>390</v>
      </c>
    </row>
    <row r="23" spans="1:13" s="342" customFormat="1" ht="30">
      <c r="A23" s="342">
        <v>19</v>
      </c>
      <c r="B23" s="343" t="s">
        <v>443</v>
      </c>
      <c r="C23" s="344" t="s">
        <v>387</v>
      </c>
      <c r="D23" s="378" t="str">
        <f>Scorecard!C27</f>
        <v>Are all employees given a recycling bin to use at her/his desk? Have you verified that the cleaning staff separates the recyclables from the trash?</v>
      </c>
      <c r="E23" s="343" t="s">
        <v>389</v>
      </c>
      <c r="F23" s="343" t="s">
        <v>389</v>
      </c>
      <c r="G23" s="345">
        <v>2</v>
      </c>
      <c r="H23" s="351"/>
      <c r="I23" s="390"/>
      <c r="J23" s="390"/>
      <c r="K23" s="346">
        <f t="shared" si="5"/>
        <v>2</v>
      </c>
      <c r="L23" s="347">
        <f t="shared" si="4"/>
        <v>2</v>
      </c>
      <c r="M23" s="348"/>
    </row>
    <row r="24" spans="1:13" s="342" customFormat="1" ht="30">
      <c r="A24" s="342">
        <v>20</v>
      </c>
      <c r="B24" s="343" t="s">
        <v>443</v>
      </c>
      <c r="C24" s="344" t="s">
        <v>391</v>
      </c>
      <c r="D24" s="378" t="str">
        <f>Scorecard!C28</f>
        <v>Have you found out how much copier/printer paper your office uses and established milestones to reduce paper use?</v>
      </c>
      <c r="E24" s="353" t="s">
        <v>389</v>
      </c>
      <c r="F24" s="353" t="s">
        <v>389</v>
      </c>
      <c r="G24" s="355">
        <v>2</v>
      </c>
      <c r="H24" s="355"/>
      <c r="I24" s="364"/>
      <c r="J24" s="364"/>
      <c r="K24" s="346">
        <f>MAX(G24:H24)</f>
        <v>2</v>
      </c>
      <c r="L24" s="347">
        <f t="shared" si="4"/>
        <v>2</v>
      </c>
      <c r="M24" s="348"/>
    </row>
    <row r="25" spans="1:13" s="342" customFormat="1" ht="31.5" customHeight="1">
      <c r="A25" s="342">
        <v>21</v>
      </c>
      <c r="B25" s="343" t="s">
        <v>443</v>
      </c>
      <c r="C25" s="344" t="s">
        <v>391</v>
      </c>
      <c r="D25" s="378" t="str">
        <f>Scorecard!C29</f>
        <v>Have you purchased 30% (1 pt) to 100% (2 pts) post-consumer recycled copier / printer paper (processed chlorine free, PCF, if possible)?</v>
      </c>
      <c r="E25" s="343" t="s">
        <v>389</v>
      </c>
      <c r="F25" s="343" t="s">
        <v>392</v>
      </c>
      <c r="G25" s="345">
        <v>1</v>
      </c>
      <c r="H25" s="345">
        <v>2</v>
      </c>
      <c r="I25" s="358"/>
      <c r="J25" s="358">
        <v>2</v>
      </c>
      <c r="K25" s="346">
        <f t="shared" si="5"/>
        <v>2</v>
      </c>
      <c r="L25" s="347" t="str">
        <f t="shared" si="4"/>
        <v>1-2</v>
      </c>
      <c r="M25" s="348"/>
    </row>
    <row r="26" spans="1:13" s="342" customFormat="1" ht="52.5" customHeight="1">
      <c r="A26" s="342">
        <v>22</v>
      </c>
      <c r="B26" s="343" t="s">
        <v>443</v>
      </c>
      <c r="C26" s="344" t="s">
        <v>391</v>
      </c>
      <c r="D26" s="378" t="str">
        <f>Scorecard!C30</f>
        <v>Have you purchased 30% (1 pt) to 100% (2 pts) post-consumer recycled paper products (i.e. paper towels, filing, envelopes, notepads, boxes, business cards, etc.) (processed chlorine free, PCF, or unbleached, if possible)?</v>
      </c>
      <c r="E26" s="343" t="s">
        <v>389</v>
      </c>
      <c r="F26" s="343" t="s">
        <v>393</v>
      </c>
      <c r="G26" s="345">
        <v>1</v>
      </c>
      <c r="H26" s="345">
        <v>2</v>
      </c>
      <c r="I26" s="358"/>
      <c r="J26" s="358"/>
      <c r="K26" s="346">
        <f t="shared" si="5"/>
        <v>2</v>
      </c>
      <c r="L26" s="347" t="str">
        <f aca="true" t="shared" si="6" ref="L26:L33">IF(H26="",G26,G26&amp;"-"&amp;H26)</f>
        <v>1-2</v>
      </c>
      <c r="M26" s="352"/>
    </row>
    <row r="27" spans="1:13" s="342" customFormat="1" ht="30">
      <c r="A27" s="342">
        <v>23</v>
      </c>
      <c r="B27" s="353" t="s">
        <v>443</v>
      </c>
      <c r="C27" s="354" t="s">
        <v>391</v>
      </c>
      <c r="D27" s="380" t="str">
        <f>Scorecard!C31</f>
        <v>Is double sided copying and printing set as a default on all capable machines? Have you instructed staff of this policy with clear signage on proper usage?</v>
      </c>
      <c r="E27" s="353" t="s">
        <v>389</v>
      </c>
      <c r="F27" s="353" t="s">
        <v>393</v>
      </c>
      <c r="G27" s="355">
        <v>2</v>
      </c>
      <c r="H27" s="355"/>
      <c r="I27" s="364"/>
      <c r="J27" s="364"/>
      <c r="K27" s="346">
        <f t="shared" si="5"/>
        <v>2</v>
      </c>
      <c r="L27" s="347">
        <f t="shared" si="6"/>
        <v>2</v>
      </c>
      <c r="M27" s="356"/>
    </row>
    <row r="28" spans="1:13" s="342" customFormat="1" ht="30">
      <c r="A28" s="342">
        <v>24</v>
      </c>
      <c r="B28" s="343" t="s">
        <v>443</v>
      </c>
      <c r="C28" s="344" t="s">
        <v>391</v>
      </c>
      <c r="D28" s="378" t="str">
        <f>Scorecard!C32</f>
        <v>Do you unsubscribe to all junk mail (1 pt) and reduce the number of catalogs and newspapers sent to your office (1 pt)?</v>
      </c>
      <c r="E28" s="343" t="s">
        <v>393</v>
      </c>
      <c r="F28" s="343" t="s">
        <v>393</v>
      </c>
      <c r="G28" s="345">
        <v>1</v>
      </c>
      <c r="H28" s="345">
        <v>2</v>
      </c>
      <c r="I28" s="358"/>
      <c r="J28" s="358"/>
      <c r="K28" s="346">
        <f t="shared" si="5"/>
        <v>2</v>
      </c>
      <c r="L28" s="347" t="str">
        <f t="shared" si="6"/>
        <v>1-2</v>
      </c>
      <c r="M28" s="348"/>
    </row>
    <row r="29" spans="1:13" s="342" customFormat="1" ht="30">
      <c r="A29" s="342">
        <v>25</v>
      </c>
      <c r="B29" s="343" t="s">
        <v>443</v>
      </c>
      <c r="C29" s="344" t="s">
        <v>391</v>
      </c>
      <c r="D29" s="378" t="str">
        <f>Scorecard!C33</f>
        <v>Do you circulate documents electronically instead of using paper-based memos or fax? Do you include this in your office policy?</v>
      </c>
      <c r="E29" s="343" t="s">
        <v>393</v>
      </c>
      <c r="F29" s="343" t="s">
        <v>389</v>
      </c>
      <c r="G29" s="345">
        <v>1</v>
      </c>
      <c r="H29" s="345"/>
      <c r="I29" s="358"/>
      <c r="J29" s="358"/>
      <c r="K29" s="346">
        <f t="shared" si="5"/>
        <v>1</v>
      </c>
      <c r="L29" s="347">
        <f t="shared" si="6"/>
        <v>1</v>
      </c>
      <c r="M29" s="348"/>
    </row>
    <row r="30" spans="1:13" s="342" customFormat="1" ht="48.75" customHeight="1">
      <c r="A30" s="342">
        <v>26</v>
      </c>
      <c r="B30" s="353" t="s">
        <v>443</v>
      </c>
      <c r="C30" s="354" t="s">
        <v>227</v>
      </c>
      <c r="D30" s="378" t="str">
        <f>Scorecard!C34</f>
        <v>Do you provide centralized recycling bins for cell phones, rechargeable batteries, used printer cartridges (1 pt) and alkaline batteries (1 pt)?</v>
      </c>
      <c r="E30" s="353" t="s">
        <v>389</v>
      </c>
      <c r="F30" s="353" t="s">
        <v>393</v>
      </c>
      <c r="G30" s="355">
        <v>1</v>
      </c>
      <c r="H30" s="355">
        <v>2</v>
      </c>
      <c r="I30" s="364">
        <v>2</v>
      </c>
      <c r="J30" s="364">
        <v>2</v>
      </c>
      <c r="K30" s="346">
        <f t="shared" si="5"/>
        <v>2</v>
      </c>
      <c r="L30" s="347" t="str">
        <f t="shared" si="6"/>
        <v>1-2</v>
      </c>
      <c r="M30" s="352"/>
    </row>
    <row r="31" spans="1:13" s="342" customFormat="1" ht="48.75" customHeight="1">
      <c r="A31" s="342">
        <v>27</v>
      </c>
      <c r="B31" s="353" t="s">
        <v>443</v>
      </c>
      <c r="C31" s="354" t="s">
        <v>227</v>
      </c>
      <c r="D31" s="378" t="str">
        <f>Scorecard!C35</f>
        <v>Do you donate or recycle old computers and other large electronics (printers, copiers)?</v>
      </c>
      <c r="E31" s="353" t="s">
        <v>389</v>
      </c>
      <c r="F31" s="353" t="s">
        <v>393</v>
      </c>
      <c r="G31" s="355">
        <v>1</v>
      </c>
      <c r="H31" s="355"/>
      <c r="I31" s="364"/>
      <c r="J31" s="364"/>
      <c r="K31" s="346">
        <f t="shared" si="5"/>
        <v>1</v>
      </c>
      <c r="L31" s="347">
        <f t="shared" si="6"/>
        <v>1</v>
      </c>
      <c r="M31" s="352"/>
    </row>
    <row r="32" spans="1:13" s="342" customFormat="1" ht="48" customHeight="1">
      <c r="A32" s="342">
        <v>28</v>
      </c>
      <c r="B32" s="353" t="s">
        <v>443</v>
      </c>
      <c r="C32" s="354" t="s">
        <v>228</v>
      </c>
      <c r="D32" s="380" t="str">
        <f>Scorecard!C36</f>
        <v>Have you eliminated the use of disposable cups, plates, bowls, utensils, and coffee stirrers and purchase reusable kitchen-ware for office use? (1 pt) Do you purchase and use durable, reusable goods instead and encourage employees to use dishes from home? (1 pt.)</v>
      </c>
      <c r="E32" s="353" t="s">
        <v>389</v>
      </c>
      <c r="F32" s="353" t="s">
        <v>389</v>
      </c>
      <c r="G32" s="355">
        <v>1</v>
      </c>
      <c r="H32" s="355">
        <v>2</v>
      </c>
      <c r="I32" s="364">
        <v>2</v>
      </c>
      <c r="J32" s="364"/>
      <c r="K32" s="346">
        <f t="shared" si="5"/>
        <v>2</v>
      </c>
      <c r="L32" s="347" t="str">
        <f t="shared" si="6"/>
        <v>1-2</v>
      </c>
      <c r="M32" s="356"/>
    </row>
    <row r="33" spans="1:13" s="342" customFormat="1" ht="48.75" customHeight="1">
      <c r="A33" s="342">
        <v>29</v>
      </c>
      <c r="B33" s="353" t="s">
        <v>443</v>
      </c>
      <c r="C33" s="354" t="s">
        <v>228</v>
      </c>
      <c r="D33" s="380" t="str">
        <f>Scorecard!C37</f>
        <v>Have you distributed refillable water bottles and/or travel mugs to all employees (1 pt for any type of refillable product, and 2 pts for phthalate and Bisphenol A free options). Eliminate use of single-serve bottled water in the office (1 pt).</v>
      </c>
      <c r="E33" s="353" t="s">
        <v>677</v>
      </c>
      <c r="F33" s="353" t="s">
        <v>389</v>
      </c>
      <c r="G33" s="355">
        <v>1</v>
      </c>
      <c r="H33" s="355">
        <v>3</v>
      </c>
      <c r="I33" s="364"/>
      <c r="J33" s="364">
        <v>2</v>
      </c>
      <c r="K33" s="346">
        <f t="shared" si="5"/>
        <v>3</v>
      </c>
      <c r="L33" s="347" t="str">
        <f t="shared" si="6"/>
        <v>1-3</v>
      </c>
      <c r="M33" s="356"/>
    </row>
    <row r="34" spans="2:13" s="342" customFormat="1" ht="15">
      <c r="B34" s="915" t="s">
        <v>300</v>
      </c>
      <c r="C34" s="916"/>
      <c r="D34" s="382"/>
      <c r="E34" s="370"/>
      <c r="F34" s="370"/>
      <c r="G34" s="370"/>
      <c r="H34" s="368"/>
      <c r="I34" s="368"/>
      <c r="J34" s="368"/>
      <c r="K34" s="371"/>
      <c r="L34" s="371"/>
      <c r="M34" s="369"/>
    </row>
    <row r="35" spans="1:13" s="342" customFormat="1" ht="45">
      <c r="A35" s="342">
        <v>30</v>
      </c>
      <c r="B35" s="343" t="s">
        <v>300</v>
      </c>
      <c r="C35" s="344" t="s">
        <v>622</v>
      </c>
      <c r="D35" s="378" t="str">
        <f>Scorecard!C39</f>
        <v>Have you found out how employees get to work by using a commuter survey? 
This will help you achieve the goal of 50% of employees using alternative transportation (bicycling, transit, walking, carpooling) most of the time. </v>
      </c>
      <c r="E35" s="343" t="s">
        <v>389</v>
      </c>
      <c r="F35" s="343" t="s">
        <v>393</v>
      </c>
      <c r="G35" s="345">
        <v>1</v>
      </c>
      <c r="H35" s="358"/>
      <c r="I35" s="358"/>
      <c r="J35" s="358"/>
      <c r="K35" s="346">
        <f>MAX(G35:H35)</f>
        <v>1</v>
      </c>
      <c r="L35" s="347">
        <f>IF(H35="",G35,G35&amp;"-"&amp;H35)</f>
        <v>1</v>
      </c>
      <c r="M35" s="360"/>
    </row>
    <row r="36" spans="1:13" s="342" customFormat="1" ht="15">
      <c r="A36" s="342">
        <v>31</v>
      </c>
      <c r="B36" s="343" t="s">
        <v>300</v>
      </c>
      <c r="C36" s="344" t="s">
        <v>622</v>
      </c>
      <c r="D36" s="378" t="str">
        <f>Scorecard!C40</f>
        <v>Do you have a telecommuting or flextime policy for employees?</v>
      </c>
      <c r="E36" s="353" t="s">
        <v>389</v>
      </c>
      <c r="F36" s="353" t="s">
        <v>389</v>
      </c>
      <c r="G36" s="355">
        <v>1</v>
      </c>
      <c r="H36" s="355"/>
      <c r="I36" s="364"/>
      <c r="J36" s="364"/>
      <c r="K36" s="346">
        <f aca="true" t="shared" si="7" ref="K36:K41">MAX(G36:H36)</f>
        <v>1</v>
      </c>
      <c r="L36" s="347">
        <f aca="true" t="shared" si="8" ref="L36:L56">IF(H36="",G36,G36&amp;"-"&amp;H36)</f>
        <v>1</v>
      </c>
      <c r="M36" s="348"/>
    </row>
    <row r="37" spans="1:13" s="342" customFormat="1" ht="30">
      <c r="A37" s="342">
        <v>32</v>
      </c>
      <c r="B37" s="343" t="s">
        <v>300</v>
      </c>
      <c r="C37" s="344" t="s">
        <v>622</v>
      </c>
      <c r="D37" s="378" t="str">
        <f>Scorecard!C41</f>
        <v>Have you joined a car sharing company as a business member and offered personal memberships as a benefit to employees?</v>
      </c>
      <c r="E37" s="353" t="s">
        <v>389</v>
      </c>
      <c r="F37" s="353" t="s">
        <v>393</v>
      </c>
      <c r="G37" s="355">
        <v>2</v>
      </c>
      <c r="H37" s="355"/>
      <c r="I37" s="364"/>
      <c r="J37" s="364"/>
      <c r="K37" s="346">
        <f t="shared" si="7"/>
        <v>2</v>
      </c>
      <c r="L37" s="347">
        <f t="shared" si="8"/>
        <v>2</v>
      </c>
      <c r="M37" s="348"/>
    </row>
    <row r="38" spans="1:13" s="342" customFormat="1" ht="30">
      <c r="A38" s="342">
        <v>33</v>
      </c>
      <c r="B38" s="343" t="s">
        <v>300</v>
      </c>
      <c r="C38" s="344" t="s">
        <v>387</v>
      </c>
      <c r="D38" s="378" t="str">
        <f>Scorecard!C42</f>
        <v>Do you participate in a carpool program to help staff find carpool partners (1 pt) or provide a transit benefit program to encourage use of public transportation (2 pts)?</v>
      </c>
      <c r="E38" s="343" t="s">
        <v>389</v>
      </c>
      <c r="F38" s="343" t="s">
        <v>393</v>
      </c>
      <c r="G38" s="345">
        <v>1</v>
      </c>
      <c r="H38" s="358">
        <v>3</v>
      </c>
      <c r="I38" s="358"/>
      <c r="J38" s="358">
        <v>2</v>
      </c>
      <c r="K38" s="346">
        <f t="shared" si="7"/>
        <v>3</v>
      </c>
      <c r="L38" s="347" t="str">
        <f t="shared" si="8"/>
        <v>1-3</v>
      </c>
      <c r="M38" s="360"/>
    </row>
    <row r="39" spans="1:13" s="342" customFormat="1" ht="30">
      <c r="A39" s="342">
        <v>34</v>
      </c>
      <c r="B39" s="343" t="s">
        <v>300</v>
      </c>
      <c r="C39" s="344" t="s">
        <v>622</v>
      </c>
      <c r="D39" s="378" t="str">
        <f>Scorecard!C43</f>
        <v>Do you have a bike sharing program so that employees can travel by bicycle during the workday?</v>
      </c>
      <c r="E39" s="343" t="s">
        <v>388</v>
      </c>
      <c r="F39" s="343" t="s">
        <v>388</v>
      </c>
      <c r="G39" s="343">
        <v>3</v>
      </c>
      <c r="H39" s="343"/>
      <c r="I39" s="358"/>
      <c r="J39" s="358"/>
      <c r="K39" s="346">
        <f t="shared" si="7"/>
        <v>3</v>
      </c>
      <c r="L39" s="347">
        <f t="shared" si="8"/>
        <v>3</v>
      </c>
      <c r="M39" s="348"/>
    </row>
    <row r="40" spans="1:13" s="342" customFormat="1" ht="30">
      <c r="A40" s="342">
        <v>35</v>
      </c>
      <c r="B40" s="343" t="s">
        <v>300</v>
      </c>
      <c r="C40" s="343" t="s">
        <v>387</v>
      </c>
      <c r="D40" s="378" t="str">
        <f>Scorecard!C44</f>
        <v>Have you established a policy where employees must request an fuel efficient car (hybrid, E85, hydrogen fuel cell) when renting cars for business travel?</v>
      </c>
      <c r="E40" s="343" t="s">
        <v>389</v>
      </c>
      <c r="F40" s="343" t="s">
        <v>389</v>
      </c>
      <c r="G40" s="343">
        <v>1</v>
      </c>
      <c r="H40" s="343"/>
      <c r="I40" s="358"/>
      <c r="J40" s="358"/>
      <c r="K40" s="346">
        <f t="shared" si="7"/>
        <v>1</v>
      </c>
      <c r="L40" s="347">
        <f t="shared" si="8"/>
        <v>1</v>
      </c>
      <c r="M40" s="348"/>
    </row>
    <row r="41" spans="1:13" s="342" customFormat="1" ht="30">
      <c r="A41" s="342">
        <v>36</v>
      </c>
      <c r="B41" s="343" t="s">
        <v>300</v>
      </c>
      <c r="C41" s="343" t="s">
        <v>622</v>
      </c>
      <c r="D41" s="378" t="str">
        <f>Scorecard!C45</f>
        <v>Have you calculated and offset carbon emissions from employee business travel (1 pt) and conventional employee commuting (2 pts)?</v>
      </c>
      <c r="E41" s="343" t="s">
        <v>389</v>
      </c>
      <c r="F41" s="343" t="s">
        <v>393</v>
      </c>
      <c r="G41" s="343">
        <v>1</v>
      </c>
      <c r="H41" s="343">
        <v>3</v>
      </c>
      <c r="I41" s="358"/>
      <c r="J41" s="358">
        <v>2</v>
      </c>
      <c r="K41" s="346">
        <f t="shared" si="7"/>
        <v>3</v>
      </c>
      <c r="L41" s="347" t="str">
        <f t="shared" si="8"/>
        <v>1-3</v>
      </c>
      <c r="M41" s="348"/>
    </row>
    <row r="42" spans="2:13" s="342" customFormat="1" ht="15">
      <c r="B42" s="915" t="s">
        <v>624</v>
      </c>
      <c r="C42" s="916"/>
      <c r="D42" s="917"/>
      <c r="E42" s="372"/>
      <c r="F42" s="372"/>
      <c r="G42" s="372"/>
      <c r="H42" s="372"/>
      <c r="I42" s="372"/>
      <c r="J42" s="372"/>
      <c r="K42" s="373"/>
      <c r="L42" s="388"/>
      <c r="M42" s="374"/>
    </row>
    <row r="43" spans="1:13" s="342" customFormat="1" ht="15">
      <c r="A43" s="342">
        <v>37</v>
      </c>
      <c r="B43" s="343" t="s">
        <v>625</v>
      </c>
      <c r="C43" s="344" t="s">
        <v>444</v>
      </c>
      <c r="D43" s="378" t="str">
        <f>Scorecard!C47</f>
        <v>Do you have water-conserving devices on your office's toilets?</v>
      </c>
      <c r="E43" s="363" t="s">
        <v>388</v>
      </c>
      <c r="F43" s="363" t="s">
        <v>389</v>
      </c>
      <c r="G43" s="364">
        <v>2</v>
      </c>
      <c r="H43" s="364"/>
      <c r="I43" s="392"/>
      <c r="J43" s="392"/>
      <c r="K43" s="362">
        <f>MAX(G43:H43)</f>
        <v>2</v>
      </c>
      <c r="L43" s="347">
        <f t="shared" si="8"/>
        <v>2</v>
      </c>
      <c r="M43" s="365"/>
    </row>
    <row r="44" spans="1:13" s="342" customFormat="1" ht="15">
      <c r="A44" s="342">
        <v>38</v>
      </c>
      <c r="B44" s="343" t="s">
        <v>625</v>
      </c>
      <c r="C44" s="344" t="s">
        <v>627</v>
      </c>
      <c r="D44" s="378" t="str">
        <f>Scorecard!C48</f>
        <v>Do you have faucet aerators with a target flow rate of a maximum of 1 gallon per minute?</v>
      </c>
      <c r="E44" s="357" t="s">
        <v>389</v>
      </c>
      <c r="F44" s="357" t="s">
        <v>388</v>
      </c>
      <c r="G44" s="358">
        <v>2</v>
      </c>
      <c r="H44" s="358"/>
      <c r="I44" s="387"/>
      <c r="J44" s="387"/>
      <c r="K44" s="362">
        <f>MAX(G44:H44)</f>
        <v>2</v>
      </c>
      <c r="L44" s="347">
        <f t="shared" si="8"/>
        <v>2</v>
      </c>
      <c r="M44" s="360"/>
    </row>
    <row r="45" spans="1:13" s="342" customFormat="1" ht="21" customHeight="1">
      <c r="A45" s="342">
        <v>39</v>
      </c>
      <c r="B45" s="343" t="s">
        <v>71</v>
      </c>
      <c r="C45" s="344" t="s">
        <v>443</v>
      </c>
      <c r="D45" s="378" t="str">
        <f>Scorecard!C49</f>
        <v>Is your building in compliance with the City of Chicago's High Density Recycling Ordinance?</v>
      </c>
      <c r="E45" s="357" t="s">
        <v>393</v>
      </c>
      <c r="F45" s="357" t="s">
        <v>388</v>
      </c>
      <c r="G45" s="387">
        <v>1</v>
      </c>
      <c r="H45" s="387"/>
      <c r="I45" s="387"/>
      <c r="J45" s="387"/>
      <c r="K45" s="362">
        <f>MAX(G45:H45)</f>
        <v>1</v>
      </c>
      <c r="L45" s="347">
        <f t="shared" si="8"/>
        <v>1</v>
      </c>
      <c r="M45" s="360"/>
    </row>
    <row r="46" spans="1:13" s="342" customFormat="1" ht="45">
      <c r="A46" s="342">
        <v>40</v>
      </c>
      <c r="B46" s="343" t="s">
        <v>625</v>
      </c>
      <c r="C46" s="344" t="s">
        <v>443</v>
      </c>
      <c r="D46" s="378" t="str">
        <f>Scorecard!C50</f>
        <v>Do you have hand dryers or continuous cloth hand dryers in the bathrooms to eliminate paper towel waste?</v>
      </c>
      <c r="E46" s="343" t="s">
        <v>389</v>
      </c>
      <c r="F46" s="343" t="s">
        <v>389</v>
      </c>
      <c r="G46" s="361">
        <v>2</v>
      </c>
      <c r="H46" s="361"/>
      <c r="I46" s="392"/>
      <c r="J46" s="392"/>
      <c r="K46" s="362">
        <f aca="true" t="shared" si="9" ref="K46:K56">MAX(G46:H46)</f>
        <v>2</v>
      </c>
      <c r="L46" s="347">
        <f t="shared" si="8"/>
        <v>2</v>
      </c>
      <c r="M46" s="350" t="s">
        <v>626</v>
      </c>
    </row>
    <row r="47" spans="1:13" s="342" customFormat="1" ht="30">
      <c r="A47" s="342">
        <v>41</v>
      </c>
      <c r="B47" s="343" t="s">
        <v>625</v>
      </c>
      <c r="C47" s="344" t="s">
        <v>443</v>
      </c>
      <c r="D47" s="378" t="str">
        <f>Scorecard!C51</f>
        <v>Do you have timed lighting or occupancy sensors in all common areas (supply closets, kitchens, etc.)?</v>
      </c>
      <c r="E47" s="353" t="s">
        <v>389</v>
      </c>
      <c r="F47" s="353" t="s">
        <v>388</v>
      </c>
      <c r="G47" s="355">
        <v>2</v>
      </c>
      <c r="H47" s="355"/>
      <c r="I47" s="392"/>
      <c r="J47" s="392"/>
      <c r="K47" s="362">
        <f t="shared" si="9"/>
        <v>2</v>
      </c>
      <c r="L47" s="347">
        <f t="shared" si="8"/>
        <v>2</v>
      </c>
      <c r="M47" s="356"/>
    </row>
    <row r="48" spans="1:13" s="342" customFormat="1" ht="15">
      <c r="A48" s="342">
        <v>42</v>
      </c>
      <c r="B48" s="343" t="s">
        <v>625</v>
      </c>
      <c r="C48" s="344" t="s">
        <v>444</v>
      </c>
      <c r="D48" s="378" t="str">
        <f>Scorecard!C52</f>
        <v>Do you have timed lighting or occupancy sensors for personal office space?</v>
      </c>
      <c r="E48" s="343" t="s">
        <v>388</v>
      </c>
      <c r="F48" s="343" t="s">
        <v>389</v>
      </c>
      <c r="G48" s="345">
        <v>2</v>
      </c>
      <c r="H48" s="345"/>
      <c r="I48" s="387"/>
      <c r="J48" s="387"/>
      <c r="K48" s="362">
        <f t="shared" si="9"/>
        <v>2</v>
      </c>
      <c r="L48" s="347">
        <f t="shared" si="8"/>
        <v>2</v>
      </c>
      <c r="M48" s="348"/>
    </row>
    <row r="49" spans="1:13" s="342" customFormat="1" ht="30">
      <c r="A49" s="342">
        <v>43</v>
      </c>
      <c r="B49" s="343" t="s">
        <v>625</v>
      </c>
      <c r="C49" s="344" t="s">
        <v>444</v>
      </c>
      <c r="D49" s="378" t="str">
        <f>Scorecard!C53</f>
        <v>If fluorescent light fixtures (electronic ballast only) in the office have three bulbs, have you removed one bulb from each fixture?</v>
      </c>
      <c r="E49" s="343" t="s">
        <v>388</v>
      </c>
      <c r="F49" s="343" t="s">
        <v>389</v>
      </c>
      <c r="G49" s="345">
        <v>1</v>
      </c>
      <c r="H49" s="345"/>
      <c r="I49" s="387"/>
      <c r="J49" s="387"/>
      <c r="K49" s="362">
        <f t="shared" si="9"/>
        <v>1</v>
      </c>
      <c r="L49" s="347">
        <f t="shared" si="8"/>
        <v>1</v>
      </c>
      <c r="M49" s="348"/>
    </row>
    <row r="50" spans="1:13" s="342" customFormat="1" ht="15">
      <c r="A50" s="342">
        <v>44</v>
      </c>
      <c r="B50" s="343" t="s">
        <v>625</v>
      </c>
      <c r="C50" s="344" t="s">
        <v>444</v>
      </c>
      <c r="D50" s="378" t="str">
        <f>Scorecard!C54</f>
        <v>Do you have LED or energy efficient bulbs in exit signs?</v>
      </c>
      <c r="E50" s="353" t="s">
        <v>389</v>
      </c>
      <c r="F50" s="353" t="s">
        <v>389</v>
      </c>
      <c r="G50" s="355">
        <v>2</v>
      </c>
      <c r="H50" s="355"/>
      <c r="I50" s="392"/>
      <c r="J50" s="392"/>
      <c r="K50" s="362">
        <f t="shared" si="9"/>
        <v>2</v>
      </c>
      <c r="L50" s="347">
        <f t="shared" si="8"/>
        <v>2</v>
      </c>
      <c r="M50" s="356"/>
    </row>
    <row r="51" spans="1:13" s="342" customFormat="1" ht="30">
      <c r="A51" s="342">
        <v>45</v>
      </c>
      <c r="B51" s="343" t="s">
        <v>625</v>
      </c>
      <c r="C51" s="344" t="s">
        <v>444</v>
      </c>
      <c r="D51" s="378" t="str">
        <f>Scorecard!C55</f>
        <v>Do you have energy efficient vending machines? Have you installed a device that reduces the energy your vending machines uses?</v>
      </c>
      <c r="E51" s="363" t="s">
        <v>389</v>
      </c>
      <c r="F51" s="363" t="s">
        <v>389</v>
      </c>
      <c r="G51" s="364">
        <v>2</v>
      </c>
      <c r="H51" s="364"/>
      <c r="I51" s="392"/>
      <c r="J51" s="392"/>
      <c r="K51" s="362">
        <f t="shared" si="9"/>
        <v>2</v>
      </c>
      <c r="L51" s="347">
        <f t="shared" si="8"/>
        <v>2</v>
      </c>
      <c r="M51" s="365"/>
    </row>
    <row r="52" spans="1:13" s="342" customFormat="1" ht="30">
      <c r="A52" s="342">
        <v>46</v>
      </c>
      <c r="B52" s="343" t="s">
        <v>625</v>
      </c>
      <c r="C52" s="344" t="s">
        <v>627</v>
      </c>
      <c r="D52" s="378" t="str">
        <f>Scorecard!C56</f>
        <v>Do you provide showers and lockers in the office or subsidize local gym membership for bike commuters?</v>
      </c>
      <c r="E52" s="363" t="s">
        <v>389</v>
      </c>
      <c r="F52" s="363" t="s">
        <v>389</v>
      </c>
      <c r="G52" s="358">
        <v>2</v>
      </c>
      <c r="H52" s="358"/>
      <c r="I52" s="387"/>
      <c r="J52" s="387"/>
      <c r="K52" s="362">
        <f t="shared" si="9"/>
        <v>2</v>
      </c>
      <c r="L52" s="347">
        <f t="shared" si="8"/>
        <v>2</v>
      </c>
      <c r="M52" s="360"/>
    </row>
    <row r="53" spans="1:13" s="342" customFormat="1" ht="15.75">
      <c r="A53" s="342">
        <v>47</v>
      </c>
      <c r="B53" s="343" t="s">
        <v>625</v>
      </c>
      <c r="C53" s="357" t="s">
        <v>657</v>
      </c>
      <c r="D53" s="378" t="str">
        <f>Scorecard!C57</f>
        <v>Do you provide onsite interior or exterior bike parking for employees?</v>
      </c>
      <c r="E53" s="343" t="s">
        <v>389</v>
      </c>
      <c r="F53" s="343" t="s">
        <v>389</v>
      </c>
      <c r="G53" s="343">
        <v>2</v>
      </c>
      <c r="H53" s="366"/>
      <c r="I53" s="391"/>
      <c r="J53" s="391"/>
      <c r="K53" s="362">
        <f>MAX(G53:H53)</f>
        <v>2</v>
      </c>
      <c r="L53" s="347">
        <f t="shared" si="8"/>
        <v>2</v>
      </c>
      <c r="M53" s="348"/>
    </row>
    <row r="54" spans="1:13" s="342" customFormat="1" ht="15.75">
      <c r="A54" s="342">
        <v>48</v>
      </c>
      <c r="B54" s="343" t="s">
        <v>625</v>
      </c>
      <c r="C54" s="343" t="s">
        <v>301</v>
      </c>
      <c r="D54" s="378" t="str">
        <f>Scorecard!C58</f>
        <v>Do you use Green Seal certified (or equivalent) green cleaners?</v>
      </c>
      <c r="E54" s="343" t="s">
        <v>389</v>
      </c>
      <c r="F54" s="343" t="s">
        <v>393</v>
      </c>
      <c r="G54" s="345">
        <v>2</v>
      </c>
      <c r="H54" s="351"/>
      <c r="I54" s="391"/>
      <c r="J54" s="391"/>
      <c r="K54" s="362">
        <f t="shared" si="9"/>
        <v>2</v>
      </c>
      <c r="L54" s="347">
        <f t="shared" si="8"/>
        <v>2</v>
      </c>
      <c r="M54" s="360"/>
    </row>
    <row r="55" spans="1:13" s="342" customFormat="1" ht="15.75">
      <c r="A55" s="342">
        <v>49</v>
      </c>
      <c r="B55" s="343" t="s">
        <v>625</v>
      </c>
      <c r="C55" s="357" t="s">
        <v>657</v>
      </c>
      <c r="D55" s="378" t="str">
        <f>Scorecard!C59</f>
        <v>Will you use Green Seal certified, low- or no-VOC paints when you remodel?</v>
      </c>
      <c r="E55" s="343" t="s">
        <v>389</v>
      </c>
      <c r="F55" s="343" t="s">
        <v>393</v>
      </c>
      <c r="G55" s="343">
        <v>2</v>
      </c>
      <c r="H55" s="366"/>
      <c r="I55" s="391"/>
      <c r="J55" s="391"/>
      <c r="K55" s="362">
        <f t="shared" si="9"/>
        <v>2</v>
      </c>
      <c r="L55" s="347">
        <f t="shared" si="8"/>
        <v>2</v>
      </c>
      <c r="M55" s="348"/>
    </row>
    <row r="56" spans="1:13" s="342" customFormat="1" ht="30">
      <c r="A56" s="342">
        <v>50</v>
      </c>
      <c r="B56" s="343" t="s">
        <v>625</v>
      </c>
      <c r="C56" s="357" t="s">
        <v>657</v>
      </c>
      <c r="D56" s="378" t="str">
        <f>Scorecard!C60</f>
        <v>Have you coordinated with your property manager to host an educational session on the Green Office Challenge for other tenants in your building?</v>
      </c>
      <c r="E56" s="343" t="s">
        <v>389</v>
      </c>
      <c r="F56" s="343" t="s">
        <v>388</v>
      </c>
      <c r="G56" s="343">
        <v>2</v>
      </c>
      <c r="H56" s="366"/>
      <c r="I56" s="391"/>
      <c r="J56" s="391"/>
      <c r="K56" s="362">
        <f t="shared" si="9"/>
        <v>2</v>
      </c>
      <c r="L56" s="347">
        <f t="shared" si="8"/>
        <v>2</v>
      </c>
      <c r="M56" s="348"/>
    </row>
    <row r="63" s="342" customFormat="1" ht="15">
      <c r="D63" s="383"/>
    </row>
    <row r="64" s="342" customFormat="1" ht="15">
      <c r="D64" s="383"/>
    </row>
    <row r="65" s="342" customFormat="1" ht="15">
      <c r="D65" s="383"/>
    </row>
    <row r="66" s="342" customFormat="1" ht="15">
      <c r="D66" s="383"/>
    </row>
    <row r="67" s="342" customFormat="1" ht="15">
      <c r="D67" s="383"/>
    </row>
    <row r="68" s="342" customFormat="1" ht="15">
      <c r="D68" s="383"/>
    </row>
    <row r="69" s="342" customFormat="1" ht="15">
      <c r="D69" s="383"/>
    </row>
    <row r="70" s="342" customFormat="1" ht="15">
      <c r="D70" s="383"/>
    </row>
    <row r="71" s="342" customFormat="1" ht="15">
      <c r="D71" s="383"/>
    </row>
    <row r="72" s="342" customFormat="1" ht="15">
      <c r="D72" s="383"/>
    </row>
    <row r="73" s="342" customFormat="1" ht="15">
      <c r="D73" s="383"/>
    </row>
    <row r="74" s="342" customFormat="1" ht="15">
      <c r="D74" s="383"/>
    </row>
    <row r="75" s="342" customFormat="1" ht="15">
      <c r="D75" s="383"/>
    </row>
    <row r="76" s="342" customFormat="1" ht="15">
      <c r="D76" s="383"/>
    </row>
    <row r="77" s="342" customFormat="1" ht="15">
      <c r="D77" s="383"/>
    </row>
    <row r="78" s="342" customFormat="1" ht="15">
      <c r="D78" s="383"/>
    </row>
    <row r="79" s="342" customFormat="1" ht="15">
      <c r="D79" s="383"/>
    </row>
    <row r="80" s="342" customFormat="1" ht="15">
      <c r="D80" s="383"/>
    </row>
    <row r="81" s="342" customFormat="1" ht="15">
      <c r="D81" s="383"/>
    </row>
    <row r="82" s="342" customFormat="1" ht="15">
      <c r="D82" s="383"/>
    </row>
    <row r="83" s="342" customFormat="1" ht="15">
      <c r="D83" s="383"/>
    </row>
    <row r="84" s="342" customFormat="1" ht="15">
      <c r="D84" s="383"/>
    </row>
    <row r="85" s="342" customFormat="1" ht="15">
      <c r="D85" s="383"/>
    </row>
    <row r="86" s="342" customFormat="1" ht="15">
      <c r="D86" s="383"/>
    </row>
    <row r="87" s="342" customFormat="1" ht="15">
      <c r="D87" s="383"/>
    </row>
    <row r="88" s="342" customFormat="1" ht="15">
      <c r="D88" s="383"/>
    </row>
    <row r="89" s="342" customFormat="1" ht="15">
      <c r="D89" s="383"/>
    </row>
    <row r="90" s="342" customFormat="1" ht="15">
      <c r="D90" s="383"/>
    </row>
    <row r="91" s="342" customFormat="1" ht="15">
      <c r="D91" s="383"/>
    </row>
    <row r="92" s="342" customFormat="1" ht="15">
      <c r="D92" s="383"/>
    </row>
    <row r="93" s="342" customFormat="1" ht="15">
      <c r="D93" s="383"/>
    </row>
    <row r="94" s="342" customFormat="1" ht="15">
      <c r="D94" s="383"/>
    </row>
    <row r="95" s="342" customFormat="1" ht="15">
      <c r="D95" s="383"/>
    </row>
    <row r="96" s="342" customFormat="1" ht="15">
      <c r="D96" s="383"/>
    </row>
    <row r="97" s="342" customFormat="1" ht="15">
      <c r="D97" s="383"/>
    </row>
    <row r="98" spans="4:11" s="342" customFormat="1" ht="18">
      <c r="D98" s="383"/>
      <c r="K98" s="340"/>
    </row>
  </sheetData>
  <sheetProtection/>
  <autoFilter ref="B1:G63"/>
  <mergeCells count="2">
    <mergeCell ref="B34:C34"/>
    <mergeCell ref="B42:D4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7:S72"/>
  <sheetViews>
    <sheetView zoomScalePageLayoutView="0" workbookViewId="0" topLeftCell="A1">
      <selection activeCell="C1" sqref="C1"/>
    </sheetView>
  </sheetViews>
  <sheetFormatPr defaultColWidth="9.140625" defaultRowHeight="12.75" outlineLevelRow="1"/>
  <cols>
    <col min="1" max="1" width="36.7109375" style="6" customWidth="1"/>
    <col min="2" max="2" width="11.421875" style="6" customWidth="1"/>
    <col min="3" max="3" width="4.7109375" style="6" customWidth="1"/>
    <col min="4" max="4" width="5.8515625" style="6" customWidth="1"/>
    <col min="5" max="5" width="10.7109375" style="6" customWidth="1"/>
    <col min="6" max="6" width="5.140625" style="6" customWidth="1"/>
    <col min="7" max="7" width="3.8515625" style="6" customWidth="1"/>
    <col min="8" max="8" width="3.421875" style="6" customWidth="1"/>
    <col min="9" max="9" width="10.140625" style="6" customWidth="1"/>
    <col min="10" max="10" width="4.421875" style="6" customWidth="1"/>
    <col min="11" max="12" width="3.421875" style="6" customWidth="1"/>
    <col min="13" max="13" width="9.28125" style="6" customWidth="1"/>
    <col min="14" max="14" width="6.8515625" style="6" customWidth="1"/>
    <col min="15" max="15" width="4.7109375" style="6" customWidth="1"/>
    <col min="16" max="16" width="9.140625" style="6" customWidth="1"/>
    <col min="17" max="17" width="12.421875" style="6" bestFit="1" customWidth="1"/>
    <col min="18" max="16384" width="9.140625" style="6" customWidth="1"/>
  </cols>
  <sheetData>
    <row r="1" ht="15.75" customHeight="1"/>
    <row r="2" ht="15.75" customHeight="1"/>
    <row r="3" ht="15.75" customHeight="1"/>
    <row r="4" ht="15.75" customHeight="1"/>
    <row r="5" ht="15.75" customHeight="1"/>
    <row r="6" ht="15.75" customHeight="1"/>
    <row r="7" spans="1:15" ht="18">
      <c r="A7" s="918" t="s">
        <v>397</v>
      </c>
      <c r="B7" s="918"/>
      <c r="C7" s="918"/>
      <c r="D7" s="918"/>
      <c r="E7" s="918"/>
      <c r="F7" s="918"/>
      <c r="G7" s="918"/>
      <c r="H7" s="918"/>
      <c r="I7" s="918"/>
      <c r="J7" s="918"/>
      <c r="K7" s="918"/>
      <c r="L7" s="918"/>
      <c r="M7" s="918"/>
      <c r="N7" s="918"/>
      <c r="O7" s="918"/>
    </row>
    <row r="8" spans="1:15" ht="15.75" customHeight="1">
      <c r="A8" s="918" t="str">
        <f>""&amp;B30&amp;" ENERGY STAR Qualified Monitor(s)"</f>
        <v>1 ENERGY STAR Qualified Monitor(s)</v>
      </c>
      <c r="B8" s="918"/>
      <c r="C8" s="918"/>
      <c r="D8" s="918"/>
      <c r="E8" s="918"/>
      <c r="F8" s="918"/>
      <c r="G8" s="918"/>
      <c r="H8" s="918"/>
      <c r="I8" s="918"/>
      <c r="J8" s="918"/>
      <c r="K8" s="918"/>
      <c r="L8" s="918"/>
      <c r="M8" s="918"/>
      <c r="N8" s="918"/>
      <c r="O8" s="918"/>
    </row>
    <row r="9" spans="1:15" s="9" customFormat="1" ht="12.75">
      <c r="A9" s="8"/>
      <c r="B9" s="8"/>
      <c r="C9" s="8"/>
      <c r="D9" s="8"/>
      <c r="E9" s="8"/>
      <c r="F9" s="8"/>
      <c r="G9" s="8"/>
      <c r="H9" s="8"/>
      <c r="I9" s="8"/>
      <c r="J9" s="8"/>
      <c r="K9" s="8"/>
      <c r="L9" s="8"/>
      <c r="M9" s="8"/>
      <c r="N9" s="8"/>
      <c r="O9" s="8"/>
    </row>
    <row r="10" spans="1:15" ht="15.75" customHeight="1">
      <c r="A10" s="7"/>
      <c r="B10" s="7"/>
      <c r="C10" s="7"/>
      <c r="D10" s="7"/>
      <c r="E10" s="7"/>
      <c r="F10" s="7"/>
      <c r="G10" s="7"/>
      <c r="H10" s="7"/>
      <c r="I10" s="7"/>
      <c r="J10" s="7"/>
      <c r="K10" s="7"/>
      <c r="L10" s="7"/>
      <c r="M10" s="7"/>
      <c r="N10" s="7"/>
      <c r="O10" s="7"/>
    </row>
    <row r="11" spans="1:19" s="9" customFormat="1" ht="24" customHeight="1">
      <c r="A11" s="919" t="s">
        <v>398</v>
      </c>
      <c r="B11" s="919"/>
      <c r="C11" s="919"/>
      <c r="D11" s="919"/>
      <c r="E11" s="919"/>
      <c r="F11" s="919"/>
      <c r="G11" s="919"/>
      <c r="H11" s="919"/>
      <c r="I11" s="919"/>
      <c r="J11" s="919"/>
      <c r="K11" s="919"/>
      <c r="L11" s="919"/>
      <c r="M11" s="919"/>
      <c r="N11" s="919"/>
      <c r="O11" s="919"/>
      <c r="Q11" s="10"/>
      <c r="R11" s="10"/>
      <c r="S11" s="10"/>
    </row>
    <row r="12" spans="1:19" s="9" customFormat="1" ht="12.75">
      <c r="A12" s="8"/>
      <c r="B12" s="8"/>
      <c r="C12" s="8"/>
      <c r="D12" s="8"/>
      <c r="E12" s="8"/>
      <c r="F12" s="8"/>
      <c r="G12" s="8"/>
      <c r="H12" s="8"/>
      <c r="I12" s="8"/>
      <c r="J12" s="8"/>
      <c r="K12" s="8"/>
      <c r="L12" s="8"/>
      <c r="M12" s="8"/>
      <c r="N12" s="8"/>
      <c r="O12" s="8"/>
      <c r="Q12" s="10"/>
      <c r="R12" s="10"/>
      <c r="S12" s="10"/>
    </row>
    <row r="13" spans="1:19" ht="15.75" customHeight="1">
      <c r="A13" s="11"/>
      <c r="Q13" s="10"/>
      <c r="R13" s="10"/>
      <c r="S13" s="10"/>
    </row>
    <row r="14" spans="1:19" ht="15.75">
      <c r="A14" s="920" t="s">
        <v>399</v>
      </c>
      <c r="B14" s="920"/>
      <c r="C14" s="920"/>
      <c r="D14" s="920"/>
      <c r="E14" s="920"/>
      <c r="F14" s="920"/>
      <c r="G14" s="920"/>
      <c r="H14" s="920"/>
      <c r="I14" s="920"/>
      <c r="J14" s="920"/>
      <c r="K14" s="920"/>
      <c r="L14" s="920"/>
      <c r="M14" s="920"/>
      <c r="N14" s="920"/>
      <c r="O14" s="920"/>
      <c r="Q14" s="10"/>
      <c r="R14" s="10"/>
      <c r="S14" s="10"/>
    </row>
    <row r="15" spans="1:19" ht="4.5" customHeight="1" thickBot="1">
      <c r="A15" s="12"/>
      <c r="B15" s="13"/>
      <c r="C15" s="13"/>
      <c r="D15" s="13"/>
      <c r="E15" s="13"/>
      <c r="F15" s="13"/>
      <c r="G15" s="13"/>
      <c r="H15" s="13"/>
      <c r="I15" s="13"/>
      <c r="J15" s="13"/>
      <c r="K15" s="13"/>
      <c r="L15" s="13"/>
      <c r="M15" s="13"/>
      <c r="N15" s="13"/>
      <c r="O15" s="14"/>
      <c r="Q15" s="10"/>
      <c r="R15" s="10"/>
      <c r="S15" s="10"/>
    </row>
    <row r="16" spans="1:19" ht="15.75" customHeight="1" thickBot="1">
      <c r="A16" s="15" t="s">
        <v>400</v>
      </c>
      <c r="B16" s="16">
        <v>0.09706</v>
      </c>
      <c r="C16" s="17"/>
      <c r="D16" s="17"/>
      <c r="E16" s="17"/>
      <c r="F16" s="17"/>
      <c r="G16" s="17"/>
      <c r="H16" s="17"/>
      <c r="I16" s="17"/>
      <c r="J16" s="17"/>
      <c r="K16" s="17"/>
      <c r="L16" s="17"/>
      <c r="M16" s="17"/>
      <c r="N16" s="17"/>
      <c r="O16" s="18"/>
      <c r="Q16" s="10"/>
      <c r="R16" s="10"/>
      <c r="S16" s="10"/>
    </row>
    <row r="17" spans="1:19" ht="6.75" customHeight="1">
      <c r="A17" s="19"/>
      <c r="B17" s="20"/>
      <c r="C17" s="21"/>
      <c r="D17" s="21"/>
      <c r="E17" s="17"/>
      <c r="F17" s="17"/>
      <c r="G17" s="17"/>
      <c r="H17" s="17"/>
      <c r="I17" s="17"/>
      <c r="J17" s="17"/>
      <c r="K17" s="17"/>
      <c r="L17" s="17"/>
      <c r="M17" s="17"/>
      <c r="N17" s="17"/>
      <c r="O17" s="18"/>
      <c r="P17" s="22"/>
      <c r="Q17" s="10"/>
      <c r="R17" s="10"/>
      <c r="S17" s="10"/>
    </row>
    <row r="18" spans="1:19" ht="27.75" customHeight="1">
      <c r="A18" s="23" t="s">
        <v>401</v>
      </c>
      <c r="B18" s="24"/>
      <c r="C18" s="17"/>
      <c r="D18" s="17"/>
      <c r="E18" s="25"/>
      <c r="F18" s="17"/>
      <c r="G18" s="26"/>
      <c r="H18" s="26"/>
      <c r="I18" s="25"/>
      <c r="J18" s="27"/>
      <c r="K18" s="27"/>
      <c r="L18" s="17"/>
      <c r="M18" s="17"/>
      <c r="N18" s="17"/>
      <c r="O18" s="18"/>
      <c r="Q18" s="10"/>
      <c r="R18" s="10"/>
      <c r="S18" s="10"/>
    </row>
    <row r="19" spans="1:19" ht="7.5" customHeight="1">
      <c r="A19" s="23"/>
      <c r="B19" s="24"/>
      <c r="C19" s="17"/>
      <c r="D19" s="17"/>
      <c r="E19" s="25"/>
      <c r="F19" s="17"/>
      <c r="G19" s="26"/>
      <c r="H19" s="26"/>
      <c r="I19" s="25"/>
      <c r="J19" s="27"/>
      <c r="K19" s="27"/>
      <c r="L19" s="17"/>
      <c r="M19" s="17"/>
      <c r="N19" s="17"/>
      <c r="O19" s="18"/>
      <c r="Q19" s="10"/>
      <c r="R19" s="10"/>
      <c r="S19" s="10"/>
    </row>
    <row r="20" spans="1:19" ht="25.5">
      <c r="A20" s="23" t="s">
        <v>402</v>
      </c>
      <c r="B20" s="24"/>
      <c r="C20" s="17"/>
      <c r="D20" s="921"/>
      <c r="E20" s="921"/>
      <c r="F20" s="921"/>
      <c r="G20" s="921"/>
      <c r="H20" s="921"/>
      <c r="I20" s="921"/>
      <c r="J20" s="921"/>
      <c r="K20" s="921"/>
      <c r="L20" s="921"/>
      <c r="M20" s="921"/>
      <c r="N20" s="921"/>
      <c r="O20" s="18"/>
      <c r="Q20" s="10"/>
      <c r="R20" s="10"/>
      <c r="S20" s="10"/>
    </row>
    <row r="21" spans="1:19" ht="12.75">
      <c r="A21" s="23"/>
      <c r="B21" s="24"/>
      <c r="C21" s="17"/>
      <c r="D21" s="28"/>
      <c r="E21" s="28"/>
      <c r="F21" s="28"/>
      <c r="G21" s="28"/>
      <c r="H21" s="28"/>
      <c r="I21" s="28"/>
      <c r="J21" s="28"/>
      <c r="K21" s="28"/>
      <c r="L21" s="28"/>
      <c r="M21" s="28"/>
      <c r="N21" s="28"/>
      <c r="O21" s="18"/>
      <c r="Q21" s="10"/>
      <c r="R21" s="10"/>
      <c r="S21" s="10"/>
    </row>
    <row r="22" spans="1:19" ht="30" customHeight="1">
      <c r="A22" s="23" t="s">
        <v>403</v>
      </c>
      <c r="B22" s="20"/>
      <c r="C22" s="21"/>
      <c r="D22" s="21"/>
      <c r="E22" s="17"/>
      <c r="F22" s="17"/>
      <c r="G22" s="17"/>
      <c r="H22" s="17"/>
      <c r="I22" s="17"/>
      <c r="J22" s="17"/>
      <c r="K22" s="17"/>
      <c r="L22" s="17"/>
      <c r="M22" s="17"/>
      <c r="N22" s="17"/>
      <c r="O22" s="18"/>
      <c r="P22" s="22"/>
      <c r="Q22" s="10"/>
      <c r="R22" s="10"/>
      <c r="S22" s="10"/>
    </row>
    <row r="23" spans="1:19" ht="6.75" customHeight="1">
      <c r="A23" s="29"/>
      <c r="B23" s="20"/>
      <c r="C23" s="21"/>
      <c r="D23" s="21"/>
      <c r="E23" s="17"/>
      <c r="F23" s="17"/>
      <c r="G23" s="17"/>
      <c r="H23" s="17"/>
      <c r="I23" s="17"/>
      <c r="J23" s="17"/>
      <c r="K23" s="17"/>
      <c r="L23" s="17"/>
      <c r="M23" s="17"/>
      <c r="N23" s="17"/>
      <c r="O23" s="18"/>
      <c r="P23" s="22"/>
      <c r="Q23" s="10"/>
      <c r="R23" s="10"/>
      <c r="S23" s="10"/>
    </row>
    <row r="24" spans="1:19" ht="12.75">
      <c r="A24" s="922" t="s">
        <v>404</v>
      </c>
      <c r="B24" s="20"/>
      <c r="C24" s="21"/>
      <c r="D24" s="21"/>
      <c r="E24" s="17"/>
      <c r="F24" s="17"/>
      <c r="G24" s="30"/>
      <c r="H24" s="31"/>
      <c r="I24" s="32"/>
      <c r="J24" s="17"/>
      <c r="K24" s="17"/>
      <c r="L24" s="17"/>
      <c r="M24" s="17"/>
      <c r="N24" s="17"/>
      <c r="O24" s="18"/>
      <c r="P24" s="22"/>
      <c r="Q24" s="10"/>
      <c r="R24" s="10"/>
      <c r="S24" s="10"/>
    </row>
    <row r="25" spans="1:19" ht="13.5" thickBot="1">
      <c r="A25" s="922"/>
      <c r="B25" s="20"/>
      <c r="C25" s="21"/>
      <c r="D25" s="21"/>
      <c r="E25" s="17"/>
      <c r="F25" s="17"/>
      <c r="G25" s="30"/>
      <c r="H25" s="31"/>
      <c r="I25" s="33"/>
      <c r="J25" s="17"/>
      <c r="K25" s="17"/>
      <c r="L25" s="17"/>
      <c r="M25" s="17"/>
      <c r="N25" s="17"/>
      <c r="O25" s="18"/>
      <c r="P25" s="22"/>
      <c r="Q25" s="10"/>
      <c r="R25" s="10"/>
      <c r="S25" s="10"/>
    </row>
    <row r="26" spans="1:19" ht="13.5" thickBot="1">
      <c r="A26" s="29"/>
      <c r="B26" s="30" t="s">
        <v>405</v>
      </c>
      <c r="C26" s="21"/>
      <c r="D26" s="21"/>
      <c r="E26" s="17"/>
      <c r="F26" s="17"/>
      <c r="G26" s="17"/>
      <c r="H26" s="17"/>
      <c r="I26" s="17"/>
      <c r="J26" s="17"/>
      <c r="K26" s="31" t="s">
        <v>406</v>
      </c>
      <c r="L26" s="17"/>
      <c r="M26" s="34"/>
      <c r="N26" s="17"/>
      <c r="O26" s="18"/>
      <c r="P26" s="22"/>
      <c r="Q26" s="10"/>
      <c r="R26" s="10"/>
      <c r="S26" s="10"/>
    </row>
    <row r="27" spans="1:19" ht="12.75">
      <c r="A27" s="29"/>
      <c r="B27" s="20"/>
      <c r="C27" s="21"/>
      <c r="D27" s="21"/>
      <c r="E27" s="17"/>
      <c r="F27" s="17"/>
      <c r="G27" s="17"/>
      <c r="H27" s="17"/>
      <c r="I27" s="17"/>
      <c r="J27" s="17"/>
      <c r="K27" s="17"/>
      <c r="L27" s="17"/>
      <c r="M27" s="17"/>
      <c r="N27" s="17"/>
      <c r="O27" s="18"/>
      <c r="P27" s="22"/>
      <c r="Q27" s="10"/>
      <c r="R27" s="10"/>
      <c r="S27" s="10"/>
    </row>
    <row r="28" spans="1:19" ht="27.75" customHeight="1">
      <c r="A28" s="35"/>
      <c r="B28" s="36" t="s">
        <v>407</v>
      </c>
      <c r="C28" s="37"/>
      <c r="D28" s="923" t="s">
        <v>408</v>
      </c>
      <c r="E28" s="923"/>
      <c r="F28" s="923"/>
      <c r="G28" s="38"/>
      <c r="H28" s="923" t="s">
        <v>409</v>
      </c>
      <c r="I28" s="923"/>
      <c r="J28" s="923"/>
      <c r="K28" s="38"/>
      <c r="L28" s="17"/>
      <c r="M28" s="17"/>
      <c r="N28" s="17"/>
      <c r="O28" s="18"/>
      <c r="Q28" s="10"/>
      <c r="R28" s="10"/>
      <c r="S28" s="10"/>
    </row>
    <row r="29" spans="1:19" ht="15" customHeight="1" thickBot="1">
      <c r="A29" s="35"/>
      <c r="B29" s="39"/>
      <c r="C29" s="40"/>
      <c r="D29" s="924" t="s">
        <v>411</v>
      </c>
      <c r="E29" s="924"/>
      <c r="F29" s="924"/>
      <c r="G29" s="41"/>
      <c r="H29" s="924" t="s">
        <v>411</v>
      </c>
      <c r="I29" s="924"/>
      <c r="J29" s="924"/>
      <c r="K29" s="41"/>
      <c r="L29" s="17"/>
      <c r="M29" s="17"/>
      <c r="N29" s="17"/>
      <c r="O29" s="18"/>
      <c r="Q29" s="10"/>
      <c r="R29" s="10"/>
      <c r="S29" s="10"/>
    </row>
    <row r="30" spans="1:19" ht="15.75" customHeight="1" thickBot="1">
      <c r="A30" s="15" t="s">
        <v>412</v>
      </c>
      <c r="B30" s="42">
        <v>1</v>
      </c>
      <c r="C30" s="17"/>
      <c r="D30" s="17"/>
      <c r="E30" s="43">
        <v>299</v>
      </c>
      <c r="F30" s="17"/>
      <c r="G30" s="26"/>
      <c r="H30" s="26"/>
      <c r="I30" s="43">
        <v>149</v>
      </c>
      <c r="J30" s="27"/>
      <c r="K30" s="27"/>
      <c r="L30" s="17"/>
      <c r="M30" s="17"/>
      <c r="N30" s="17"/>
      <c r="O30" s="18"/>
      <c r="Q30" s="10"/>
      <c r="R30" s="10"/>
      <c r="S30" s="10"/>
    </row>
    <row r="31" spans="1:19" ht="4.5" customHeight="1">
      <c r="A31" s="44"/>
      <c r="B31" s="45"/>
      <c r="C31" s="45"/>
      <c r="D31" s="45"/>
      <c r="E31" s="45"/>
      <c r="F31" s="45"/>
      <c r="G31" s="45"/>
      <c r="H31" s="45"/>
      <c r="I31" s="45"/>
      <c r="J31" s="45"/>
      <c r="K31" s="45"/>
      <c r="L31" s="45"/>
      <c r="M31" s="45"/>
      <c r="N31" s="45"/>
      <c r="O31" s="46"/>
      <c r="Q31" s="47"/>
      <c r="R31" s="47"/>
      <c r="S31" s="47"/>
    </row>
    <row r="32" spans="1:19" ht="12.75" customHeight="1">
      <c r="A32" s="925" t="s">
        <v>413</v>
      </c>
      <c r="B32" s="925"/>
      <c r="C32" s="925"/>
      <c r="D32" s="925"/>
      <c r="E32" s="925"/>
      <c r="F32" s="925"/>
      <c r="G32" s="925"/>
      <c r="H32" s="925"/>
      <c r="I32" s="925"/>
      <c r="J32" s="925"/>
      <c r="K32" s="925"/>
      <c r="L32" s="925"/>
      <c r="M32" s="925"/>
      <c r="N32" s="925"/>
      <c r="O32" s="925"/>
      <c r="Q32" s="47"/>
      <c r="R32" s="47"/>
      <c r="S32" s="47"/>
    </row>
    <row r="33" spans="1:19" ht="24.75" customHeight="1">
      <c r="A33" s="926" t="s">
        <v>480</v>
      </c>
      <c r="B33" s="926"/>
      <c r="C33" s="926"/>
      <c r="D33" s="926"/>
      <c r="E33" s="926"/>
      <c r="F33" s="926"/>
      <c r="G33" s="926"/>
      <c r="H33" s="926"/>
      <c r="I33" s="926"/>
      <c r="J33" s="926"/>
      <c r="K33" s="926"/>
      <c r="L33" s="926"/>
      <c r="M33" s="926"/>
      <c r="N33" s="926"/>
      <c r="O33" s="926"/>
      <c r="Q33" s="47"/>
      <c r="R33" s="47"/>
      <c r="S33" s="47"/>
    </row>
    <row r="34" spans="1:19" ht="12.75">
      <c r="A34" s="926" t="s">
        <v>481</v>
      </c>
      <c r="B34" s="926"/>
      <c r="C34" s="926"/>
      <c r="D34" s="926"/>
      <c r="E34" s="926"/>
      <c r="F34" s="926"/>
      <c r="G34" s="926"/>
      <c r="H34" s="926"/>
      <c r="I34" s="926"/>
      <c r="J34" s="926"/>
      <c r="K34" s="926"/>
      <c r="L34" s="926"/>
      <c r="M34" s="926"/>
      <c r="N34" s="926"/>
      <c r="O34" s="926"/>
      <c r="Q34" s="47"/>
      <c r="R34" s="47"/>
      <c r="S34" s="47"/>
    </row>
    <row r="35" spans="1:19" ht="12.75">
      <c r="A35" s="926" t="s">
        <v>482</v>
      </c>
      <c r="B35" s="926"/>
      <c r="C35" s="926"/>
      <c r="D35" s="926"/>
      <c r="E35" s="926"/>
      <c r="F35" s="926"/>
      <c r="G35" s="926"/>
      <c r="H35" s="926"/>
      <c r="I35" s="926"/>
      <c r="J35" s="926"/>
      <c r="K35" s="926"/>
      <c r="L35" s="926"/>
      <c r="M35" s="926"/>
      <c r="N35" s="926"/>
      <c r="O35" s="926"/>
      <c r="Q35" s="47"/>
      <c r="R35" s="47"/>
      <c r="S35" s="47"/>
    </row>
    <row r="36" spans="1:19" ht="15.75" customHeight="1">
      <c r="A36" s="48"/>
      <c r="B36" s="48"/>
      <c r="C36" s="48"/>
      <c r="D36" s="48"/>
      <c r="E36" s="48"/>
      <c r="F36" s="48"/>
      <c r="G36" s="48"/>
      <c r="H36" s="48"/>
      <c r="I36" s="48"/>
      <c r="J36" s="48"/>
      <c r="K36" s="48"/>
      <c r="L36" s="48"/>
      <c r="M36" s="48"/>
      <c r="N36" s="48"/>
      <c r="O36" s="48"/>
      <c r="Q36" s="47"/>
      <c r="R36" s="47"/>
      <c r="S36" s="47"/>
    </row>
    <row r="37" spans="1:15" ht="15.75" customHeight="1">
      <c r="A37" s="927" t="str">
        <f>"Annual and Life Cycle Costs and Savings for "&amp;B30&amp;" Monitor(s)"</f>
        <v>Annual and Life Cycle Costs and Savings for 1 Monitor(s)</v>
      </c>
      <c r="B37" s="927"/>
      <c r="C37" s="927"/>
      <c r="D37" s="927"/>
      <c r="E37" s="927"/>
      <c r="F37" s="927"/>
      <c r="G37" s="927"/>
      <c r="H37" s="927"/>
      <c r="I37" s="927"/>
      <c r="J37" s="927"/>
      <c r="K37" s="927"/>
      <c r="L37" s="927"/>
      <c r="M37" s="927"/>
      <c r="N37" s="927"/>
      <c r="O37" s="927"/>
    </row>
    <row r="38" spans="1:15" ht="32.25" customHeight="1" outlineLevel="1">
      <c r="A38" s="49"/>
      <c r="B38" s="50"/>
      <c r="C38" s="50"/>
      <c r="D38" s="928" t="str">
        <f>""&amp;B30&amp;" ENERGY STAR Qualified Units"</f>
        <v>1 ENERGY STAR Qualified Units</v>
      </c>
      <c r="E38" s="928"/>
      <c r="F38" s="928"/>
      <c r="G38" s="51"/>
      <c r="H38" s="928" t="str">
        <f>""&amp;B30&amp;" Conventional Units"</f>
        <v>1 Conventional Units</v>
      </c>
      <c r="I38" s="928"/>
      <c r="J38" s="928"/>
      <c r="K38" s="51"/>
      <c r="L38" s="928" t="s">
        <v>483</v>
      </c>
      <c r="M38" s="928"/>
      <c r="N38" s="928"/>
      <c r="O38" s="52"/>
    </row>
    <row r="39" spans="1:15" ht="15.75" customHeight="1">
      <c r="A39" s="53" t="s">
        <v>484</v>
      </c>
      <c r="B39" s="54"/>
      <c r="C39" s="50"/>
      <c r="D39" s="50"/>
      <c r="E39" s="54"/>
      <c r="F39" s="54"/>
      <c r="G39" s="54"/>
      <c r="H39" s="54"/>
      <c r="I39" s="54"/>
      <c r="J39" s="54"/>
      <c r="K39" s="54"/>
      <c r="L39" s="54"/>
      <c r="M39" s="54"/>
      <c r="N39" s="54"/>
      <c r="O39" s="52"/>
    </row>
    <row r="40" spans="1:15" s="57" customFormat="1" ht="15.75" customHeight="1">
      <c r="A40" s="49" t="s">
        <v>485</v>
      </c>
      <c r="B40" s="54"/>
      <c r="C40" s="50"/>
      <c r="D40" s="50"/>
      <c r="E40" s="55">
        <f>E41*B16</f>
        <v>3.0607521583999997</v>
      </c>
      <c r="F40" s="54"/>
      <c r="G40" s="54"/>
      <c r="H40" s="54"/>
      <c r="I40" s="55">
        <f>I41*B16</f>
        <v>6.6732981816</v>
      </c>
      <c r="J40" s="54"/>
      <c r="K40" s="54"/>
      <c r="L40" s="929">
        <f>I40-E40</f>
        <v>3.6125460232</v>
      </c>
      <c r="M40" s="929"/>
      <c r="N40" s="56"/>
      <c r="O40" s="52"/>
    </row>
    <row r="41" spans="1:15" ht="15.75" customHeight="1">
      <c r="A41" s="58" t="s">
        <v>486</v>
      </c>
      <c r="B41" s="54"/>
      <c r="C41" s="50"/>
      <c r="D41" s="50"/>
      <c r="E41" s="59">
        <v>31.53464</v>
      </c>
      <c r="F41" s="59"/>
      <c r="G41" s="59"/>
      <c r="H41" s="59"/>
      <c r="I41" s="59">
        <v>68.75436</v>
      </c>
      <c r="J41" s="59"/>
      <c r="K41" s="59"/>
      <c r="L41" s="50"/>
      <c r="M41" s="59">
        <f>I41-E41</f>
        <v>37.21972000000001</v>
      </c>
      <c r="N41" s="60"/>
      <c r="O41" s="52"/>
    </row>
    <row r="42" spans="1:15" ht="15.75" customHeight="1">
      <c r="A42" s="61" t="s">
        <v>487</v>
      </c>
      <c r="B42" s="54"/>
      <c r="C42" s="54"/>
      <c r="D42" s="54"/>
      <c r="E42" s="62">
        <v>0</v>
      </c>
      <c r="F42" s="54"/>
      <c r="G42" s="54"/>
      <c r="H42" s="54"/>
      <c r="I42" s="62">
        <v>0</v>
      </c>
      <c r="J42" s="54"/>
      <c r="K42" s="54"/>
      <c r="L42" s="54"/>
      <c r="M42" s="63">
        <f>I42-E42</f>
        <v>0</v>
      </c>
      <c r="N42" s="54"/>
      <c r="O42" s="52"/>
    </row>
    <row r="43" spans="1:15" ht="15.75" customHeight="1">
      <c r="A43" s="64" t="s">
        <v>488</v>
      </c>
      <c r="B43" s="65"/>
      <c r="C43" s="66"/>
      <c r="D43" s="930">
        <f>E40+E42</f>
        <v>3.0607521583999997</v>
      </c>
      <c r="E43" s="930"/>
      <c r="F43" s="930"/>
      <c r="G43" s="67"/>
      <c r="H43" s="930">
        <f>I40+I42</f>
        <v>6.6732981816</v>
      </c>
      <c r="I43" s="930"/>
      <c r="J43" s="930"/>
      <c r="K43" s="67"/>
      <c r="L43" s="930">
        <f>L40+M42</f>
        <v>3.6125460232</v>
      </c>
      <c r="M43" s="930"/>
      <c r="N43" s="930"/>
      <c r="O43" s="68"/>
    </row>
    <row r="44" spans="1:15" ht="15.75" customHeight="1" outlineLevel="1">
      <c r="A44" s="49"/>
      <c r="B44" s="54"/>
      <c r="C44" s="50"/>
      <c r="D44" s="50"/>
      <c r="E44" s="54"/>
      <c r="F44" s="54"/>
      <c r="G44" s="54"/>
      <c r="H44" s="54"/>
      <c r="I44" s="54"/>
      <c r="J44" s="54"/>
      <c r="K44" s="54"/>
      <c r="L44" s="54"/>
      <c r="M44" s="54"/>
      <c r="N44" s="54"/>
      <c r="O44" s="52"/>
    </row>
    <row r="45" spans="1:15" ht="15.75" customHeight="1" hidden="1" outlineLevel="1">
      <c r="A45" s="53" t="s">
        <v>489</v>
      </c>
      <c r="B45" s="54"/>
      <c r="C45" s="50"/>
      <c r="D45" s="50"/>
      <c r="E45" s="54"/>
      <c r="F45" s="54"/>
      <c r="G45" s="54"/>
      <c r="H45" s="54"/>
      <c r="I45" s="54"/>
      <c r="J45" s="54"/>
      <c r="K45" s="54"/>
      <c r="L45" s="54"/>
      <c r="M45" s="54"/>
      <c r="N45" s="54"/>
      <c r="O45" s="52"/>
    </row>
    <row r="46" spans="1:15" ht="15.75" customHeight="1" outlineLevel="1">
      <c r="A46" s="49" t="s">
        <v>490</v>
      </c>
      <c r="B46" s="54"/>
      <c r="C46" s="50"/>
      <c r="D46" s="50"/>
      <c r="E46" s="56">
        <f>E47+E49</f>
        <v>11.110209642410027</v>
      </c>
      <c r="F46" s="56"/>
      <c r="G46" s="54"/>
      <c r="H46" s="54"/>
      <c r="I46" s="55">
        <f>I47+I49</f>
        <v>24.22337319943181</v>
      </c>
      <c r="J46" s="54"/>
      <c r="K46" s="54"/>
      <c r="L46" s="50"/>
      <c r="M46" s="56">
        <f>I46-E46</f>
        <v>13.113163557021782</v>
      </c>
      <c r="N46" s="56"/>
      <c r="O46" s="52"/>
    </row>
    <row r="47" spans="1:15" ht="15.75" customHeight="1">
      <c r="A47" s="58" t="s">
        <v>491</v>
      </c>
      <c r="B47" s="54"/>
      <c r="C47" s="50"/>
      <c r="D47" s="50"/>
      <c r="E47" s="56">
        <v>11.110209642410027</v>
      </c>
      <c r="F47" s="56"/>
      <c r="G47" s="54"/>
      <c r="H47" s="54"/>
      <c r="I47" s="55">
        <v>24.22337319943181</v>
      </c>
      <c r="J47" s="54"/>
      <c r="K47" s="54"/>
      <c r="L47" s="50"/>
      <c r="M47" s="56">
        <f>I47-E47</f>
        <v>13.113163557021782</v>
      </c>
      <c r="N47" s="56"/>
      <c r="O47" s="52"/>
    </row>
    <row r="48" spans="1:15" s="57" customFormat="1" ht="15.75" customHeight="1">
      <c r="A48" s="69" t="s">
        <v>232</v>
      </c>
      <c r="B48" s="54"/>
      <c r="C48" s="50"/>
      <c r="D48" s="50"/>
      <c r="E48" s="59">
        <v>126.13856</v>
      </c>
      <c r="F48" s="59"/>
      <c r="G48" s="59"/>
      <c r="H48" s="59"/>
      <c r="I48" s="59">
        <v>275.01744</v>
      </c>
      <c r="J48" s="59"/>
      <c r="K48" s="59"/>
      <c r="L48" s="59"/>
      <c r="M48" s="59">
        <f>I48-E48</f>
        <v>148.87888000000004</v>
      </c>
      <c r="N48" s="60"/>
      <c r="O48" s="52"/>
    </row>
    <row r="49" spans="1:15" s="57" customFormat="1" ht="15.75" customHeight="1">
      <c r="A49" s="58" t="s">
        <v>233</v>
      </c>
      <c r="B49" s="54"/>
      <c r="C49" s="50"/>
      <c r="D49" s="50"/>
      <c r="E49" s="55">
        <v>0</v>
      </c>
      <c r="F49" s="54"/>
      <c r="G49" s="54"/>
      <c r="H49" s="54"/>
      <c r="I49" s="55">
        <v>0</v>
      </c>
      <c r="J49" s="54"/>
      <c r="K49" s="54"/>
      <c r="L49" s="54"/>
      <c r="M49" s="55">
        <f>I49-E49</f>
        <v>0</v>
      </c>
      <c r="N49" s="54"/>
      <c r="O49" s="52"/>
    </row>
    <row r="50" spans="1:16" ht="15.75" customHeight="1">
      <c r="A50" s="49" t="str">
        <f>"Purchase price for "&amp;B30&amp;" unit(s)"</f>
        <v>Purchase price for 1 unit(s)</v>
      </c>
      <c r="B50" s="54"/>
      <c r="C50" s="54"/>
      <c r="D50" s="54"/>
      <c r="E50" s="62">
        <f>B30*E30</f>
        <v>299</v>
      </c>
      <c r="F50" s="54"/>
      <c r="G50" s="54"/>
      <c r="H50" s="54"/>
      <c r="I50" s="62">
        <f>B30*I30</f>
        <v>149</v>
      </c>
      <c r="J50" s="54"/>
      <c r="K50" s="54"/>
      <c r="L50" s="54"/>
      <c r="M50" s="62">
        <f>I50-E50</f>
        <v>-150</v>
      </c>
      <c r="N50" s="54"/>
      <c r="O50" s="52"/>
      <c r="P50" s="70"/>
    </row>
    <row r="51" spans="1:15" ht="15">
      <c r="A51" s="64" t="s">
        <v>488</v>
      </c>
      <c r="B51" s="65"/>
      <c r="C51" s="66"/>
      <c r="D51" s="930">
        <f>E46+E50</f>
        <v>310.11020964241004</v>
      </c>
      <c r="E51" s="930"/>
      <c r="F51" s="930"/>
      <c r="G51" s="67"/>
      <c r="H51" s="930">
        <f>I46+I50</f>
        <v>173.22337319943182</v>
      </c>
      <c r="I51" s="930"/>
      <c r="J51" s="930"/>
      <c r="K51" s="67"/>
      <c r="L51" s="66"/>
      <c r="M51" s="71">
        <f>M46+M50</f>
        <v>-136.88683644297822</v>
      </c>
      <c r="N51" s="71"/>
      <c r="O51" s="68"/>
    </row>
    <row r="52" spans="1:15" ht="24" customHeight="1">
      <c r="A52" s="64"/>
      <c r="B52" s="65"/>
      <c r="C52" s="66"/>
      <c r="D52" s="66"/>
      <c r="E52" s="72"/>
      <c r="F52" s="67"/>
      <c r="G52" s="67"/>
      <c r="H52" s="67"/>
      <c r="I52" s="72"/>
      <c r="J52" s="67"/>
      <c r="K52" s="67"/>
      <c r="L52" s="67"/>
      <c r="M52" s="72"/>
      <c r="N52" s="67"/>
      <c r="O52" s="68"/>
    </row>
    <row r="53" spans="1:15" ht="15">
      <c r="A53" s="53"/>
      <c r="B53" s="54"/>
      <c r="C53" s="50"/>
      <c r="D53" s="50"/>
      <c r="E53" s="54"/>
      <c r="F53" s="54"/>
      <c r="G53" s="54"/>
      <c r="H53" s="54"/>
      <c r="I53" s="54"/>
      <c r="J53" s="54"/>
      <c r="K53" s="54"/>
      <c r="L53" s="73" t="s">
        <v>234</v>
      </c>
      <c r="M53" s="74" t="s">
        <v>370</v>
      </c>
      <c r="N53" s="54"/>
      <c r="O53" s="52"/>
    </row>
    <row r="54" spans="1:15" ht="12.75">
      <c r="A54" s="75"/>
      <c r="B54" s="76"/>
      <c r="C54" s="76"/>
      <c r="D54" s="76"/>
      <c r="E54" s="76"/>
      <c r="F54" s="76"/>
      <c r="G54" s="76"/>
      <c r="H54" s="76"/>
      <c r="I54" s="76"/>
      <c r="J54" s="76"/>
      <c r="K54" s="76"/>
      <c r="L54" s="76"/>
      <c r="M54" s="76"/>
      <c r="N54" s="76"/>
      <c r="O54" s="77"/>
    </row>
    <row r="55" spans="1:15" ht="25.5" customHeight="1">
      <c r="A55" s="931" t="s">
        <v>9</v>
      </c>
      <c r="B55" s="932"/>
      <c r="C55" s="932"/>
      <c r="D55" s="932"/>
      <c r="E55" s="932"/>
      <c r="F55" s="932"/>
      <c r="G55" s="932"/>
      <c r="H55" s="932"/>
      <c r="I55" s="932"/>
      <c r="J55" s="932"/>
      <c r="K55" s="932"/>
      <c r="L55" s="932"/>
      <c r="M55" s="932"/>
      <c r="N55" s="932"/>
      <c r="O55" s="932"/>
    </row>
    <row r="56" spans="1:15" ht="15.75" customHeight="1">
      <c r="A56" s="933" t="s">
        <v>10</v>
      </c>
      <c r="B56" s="933"/>
      <c r="C56" s="933"/>
      <c r="D56" s="933"/>
      <c r="E56" s="933"/>
      <c r="F56" s="933"/>
      <c r="G56" s="933"/>
      <c r="H56" s="933"/>
      <c r="I56" s="933"/>
      <c r="J56" s="933"/>
      <c r="K56" s="933"/>
      <c r="L56" s="933"/>
      <c r="M56" s="933"/>
      <c r="N56" s="933"/>
      <c r="O56" s="933"/>
    </row>
    <row r="57" spans="1:15" ht="4.5" customHeight="1">
      <c r="A57" s="78"/>
      <c r="B57" s="78"/>
      <c r="C57" s="78"/>
      <c r="D57" s="78"/>
      <c r="E57" s="78"/>
      <c r="F57" s="78"/>
      <c r="G57" s="78"/>
      <c r="H57" s="78"/>
      <c r="I57" s="78"/>
      <c r="J57" s="78"/>
      <c r="K57" s="78"/>
      <c r="L57" s="78"/>
      <c r="M57" s="78"/>
      <c r="N57" s="78"/>
      <c r="O57" s="78"/>
    </row>
    <row r="58" ht="15.75" customHeight="1"/>
    <row r="59" spans="1:15" ht="15.75" customHeight="1">
      <c r="A59" s="920" t="str">
        <f>"Summary of Benefits for "&amp;B30&amp;" Monitor(s)"</f>
        <v>Summary of Benefits for 1 Monitor(s)</v>
      </c>
      <c r="B59" s="920"/>
      <c r="C59" s="920"/>
      <c r="D59" s="920"/>
      <c r="E59" s="920"/>
      <c r="F59" s="920"/>
      <c r="G59" s="920"/>
      <c r="H59" s="920"/>
      <c r="I59" s="920"/>
      <c r="J59" s="920"/>
      <c r="K59" s="920"/>
      <c r="L59" s="920"/>
      <c r="M59" s="920"/>
      <c r="N59" s="920"/>
      <c r="O59" s="920"/>
    </row>
    <row r="60" spans="1:15" ht="15.75" customHeight="1">
      <c r="A60" s="79" t="s">
        <v>11</v>
      </c>
      <c r="B60" s="80"/>
      <c r="C60" s="80"/>
      <c r="D60" s="80"/>
      <c r="E60" s="80"/>
      <c r="F60" s="80"/>
      <c r="G60" s="80"/>
      <c r="H60" s="80"/>
      <c r="I60" s="80"/>
      <c r="J60" s="80"/>
      <c r="K60" s="80"/>
      <c r="L60" s="80"/>
      <c r="M60" s="80"/>
      <c r="N60" s="80"/>
      <c r="O60" s="81"/>
    </row>
    <row r="61" spans="1:15" ht="15.75" customHeight="1">
      <c r="A61" s="82" t="s">
        <v>12</v>
      </c>
      <c r="B61" s="83"/>
      <c r="C61" s="83"/>
      <c r="D61" s="83"/>
      <c r="E61" s="83"/>
      <c r="F61" s="83"/>
      <c r="G61" s="83"/>
      <c r="H61" s="83"/>
      <c r="I61" s="83"/>
      <c r="J61" s="83"/>
      <c r="K61" s="83"/>
      <c r="L61" s="83"/>
      <c r="M61" s="84">
        <f>(E30-I30)*B30</f>
        <v>150</v>
      </c>
      <c r="N61" s="84"/>
      <c r="O61" s="85"/>
    </row>
    <row r="62" spans="1:15" ht="15.75" customHeight="1">
      <c r="A62" s="82" t="s">
        <v>13</v>
      </c>
      <c r="B62" s="83"/>
      <c r="C62" s="83"/>
      <c r="D62" s="83"/>
      <c r="E62" s="83"/>
      <c r="F62" s="83"/>
      <c r="G62" s="83"/>
      <c r="H62" s="83"/>
      <c r="I62" s="83"/>
      <c r="J62" s="83"/>
      <c r="K62" s="83"/>
      <c r="L62" s="935">
        <f>M46</f>
        <v>13.113163557021782</v>
      </c>
      <c r="M62" s="935"/>
      <c r="N62" s="84"/>
      <c r="O62" s="85"/>
    </row>
    <row r="63" spans="1:15" ht="15.75" customHeight="1">
      <c r="A63" s="82" t="s">
        <v>14</v>
      </c>
      <c r="B63" s="83"/>
      <c r="C63" s="83"/>
      <c r="D63" s="83"/>
      <c r="E63" s="83"/>
      <c r="F63" s="83"/>
      <c r="G63" s="83"/>
      <c r="H63" s="83"/>
      <c r="I63" s="83"/>
      <c r="J63" s="83"/>
      <c r="K63" s="83"/>
      <c r="L63" s="935">
        <f>M51</f>
        <v>-136.88683644297822</v>
      </c>
      <c r="M63" s="935"/>
      <c r="N63" s="84"/>
      <c r="O63" s="85"/>
    </row>
    <row r="64" spans="1:15" ht="15.75" customHeight="1">
      <c r="A64" s="82" t="s">
        <v>15</v>
      </c>
      <c r="B64" s="83"/>
      <c r="C64" s="83"/>
      <c r="D64" s="83"/>
      <c r="E64" s="83"/>
      <c r="F64" s="83"/>
      <c r="G64" s="83"/>
      <c r="H64" s="83"/>
      <c r="I64" s="83"/>
      <c r="J64" s="83"/>
      <c r="K64" s="83"/>
      <c r="L64" s="83"/>
      <c r="M64" s="86" t="str">
        <f>M53</f>
        <v>&gt;4</v>
      </c>
      <c r="N64" s="86"/>
      <c r="O64" s="87"/>
    </row>
    <row r="65" spans="1:15" ht="15.75" customHeight="1">
      <c r="A65" s="82" t="s">
        <v>16</v>
      </c>
      <c r="B65" s="83"/>
      <c r="C65" s="83"/>
      <c r="D65" s="83"/>
      <c r="E65" s="83"/>
      <c r="F65" s="83"/>
      <c r="G65" s="83"/>
      <c r="H65" s="83"/>
      <c r="I65" s="83"/>
      <c r="J65" s="83"/>
      <c r="K65" s="83"/>
      <c r="L65" s="934">
        <f>M48</f>
        <v>148.87888000000004</v>
      </c>
      <c r="M65" s="934"/>
      <c r="N65" s="88"/>
      <c r="O65" s="89"/>
    </row>
    <row r="66" spans="1:15" ht="15.75" customHeight="1">
      <c r="A66" s="82" t="s">
        <v>17</v>
      </c>
      <c r="B66" s="83"/>
      <c r="C66" s="83"/>
      <c r="D66" s="83"/>
      <c r="E66" s="83"/>
      <c r="F66" s="83"/>
      <c r="G66" s="83"/>
      <c r="H66" s="83"/>
      <c r="I66" s="83"/>
      <c r="J66" s="83"/>
      <c r="K66" s="83"/>
      <c r="L66" s="934">
        <v>228.52908080000006</v>
      </c>
      <c r="M66" s="934"/>
      <c r="N66" s="88"/>
      <c r="O66" s="89"/>
    </row>
    <row r="67" spans="1:15" ht="15">
      <c r="A67" s="82" t="s">
        <v>18</v>
      </c>
      <c r="B67" s="83"/>
      <c r="C67" s="83"/>
      <c r="D67" s="83"/>
      <c r="E67" s="83"/>
      <c r="F67" s="83"/>
      <c r="G67" s="83"/>
      <c r="H67" s="83"/>
      <c r="I67" s="83"/>
      <c r="J67" s="83"/>
      <c r="K67" s="83"/>
      <c r="L67" s="83"/>
      <c r="M67" s="90">
        <v>0.019924069816913692</v>
      </c>
      <c r="N67" s="90"/>
      <c r="O67" s="91"/>
    </row>
    <row r="68" spans="1:15" s="92" customFormat="1" ht="15.75" customHeight="1">
      <c r="A68" s="82" t="s">
        <v>19</v>
      </c>
      <c r="B68" s="83"/>
      <c r="C68" s="83"/>
      <c r="D68" s="83"/>
      <c r="E68" s="83"/>
      <c r="F68" s="83"/>
      <c r="G68" s="83"/>
      <c r="H68" s="83"/>
      <c r="I68" s="83"/>
      <c r="J68" s="83"/>
      <c r="K68" s="83"/>
      <c r="L68" s="83"/>
      <c r="M68" s="90">
        <v>0.028332392858913966</v>
      </c>
      <c r="N68" s="90"/>
      <c r="O68" s="91"/>
    </row>
    <row r="69" spans="1:15" s="92" customFormat="1" ht="15.75" customHeight="1">
      <c r="A69" s="82" t="s">
        <v>20</v>
      </c>
      <c r="B69" s="83"/>
      <c r="C69" s="83"/>
      <c r="D69" s="83"/>
      <c r="E69" s="83"/>
      <c r="F69" s="83"/>
      <c r="G69" s="83"/>
      <c r="H69" s="83"/>
      <c r="I69" s="83"/>
      <c r="J69" s="83"/>
      <c r="K69" s="83"/>
      <c r="L69" s="83"/>
      <c r="M69" s="93">
        <f>M51/((E30*B30))</f>
        <v>-0.4578155064982549</v>
      </c>
      <c r="N69" s="93"/>
      <c r="O69" s="94"/>
    </row>
    <row r="70" spans="1:15" ht="15.75" customHeight="1">
      <c r="A70" s="95"/>
      <c r="B70" s="96"/>
      <c r="C70" s="96"/>
      <c r="D70" s="96"/>
      <c r="E70" s="96"/>
      <c r="F70" s="96"/>
      <c r="G70" s="96"/>
      <c r="H70" s="96"/>
      <c r="I70" s="96"/>
      <c r="J70" s="96"/>
      <c r="K70" s="96"/>
      <c r="L70" s="96"/>
      <c r="M70" s="96"/>
      <c r="N70" s="96"/>
      <c r="O70" s="97"/>
    </row>
    <row r="71" spans="1:15" ht="15.75" customHeight="1">
      <c r="A71" s="98"/>
      <c r="B71" s="92"/>
      <c r="C71" s="92"/>
      <c r="D71" s="92"/>
      <c r="E71" s="92"/>
      <c r="F71" s="92"/>
      <c r="G71" s="92"/>
      <c r="H71" s="92"/>
      <c r="I71" s="92"/>
      <c r="J71" s="92"/>
      <c r="K71" s="92"/>
      <c r="L71" s="92"/>
      <c r="M71" s="92"/>
      <c r="N71" s="92"/>
      <c r="O71" s="92"/>
    </row>
    <row r="72" spans="1:15" ht="15.75" customHeight="1">
      <c r="A72" s="98"/>
      <c r="B72" s="92"/>
      <c r="C72" s="92"/>
      <c r="D72" s="92"/>
      <c r="E72" s="92"/>
      <c r="F72" s="92"/>
      <c r="G72" s="92"/>
      <c r="H72" s="92"/>
      <c r="I72" s="92"/>
      <c r="J72" s="92"/>
      <c r="K72" s="92"/>
      <c r="L72" s="92"/>
      <c r="M72" s="92"/>
      <c r="N72" s="92"/>
      <c r="O72" s="92"/>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sheetData>
  <sheetProtection/>
  <mergeCells count="31">
    <mergeCell ref="L66:M66"/>
    <mergeCell ref="A59:O59"/>
    <mergeCell ref="L62:M62"/>
    <mergeCell ref="L63:M63"/>
    <mergeCell ref="L65:M65"/>
    <mergeCell ref="D51:F51"/>
    <mergeCell ref="H51:J51"/>
    <mergeCell ref="A55:O55"/>
    <mergeCell ref="A56:O56"/>
    <mergeCell ref="L40:M40"/>
    <mergeCell ref="D43:F43"/>
    <mergeCell ref="H43:J43"/>
    <mergeCell ref="L43:N43"/>
    <mergeCell ref="A34:O34"/>
    <mergeCell ref="A35:O35"/>
    <mergeCell ref="A37:O37"/>
    <mergeCell ref="D38:F38"/>
    <mergeCell ref="H38:J38"/>
    <mergeCell ref="L38:N38"/>
    <mergeCell ref="D29:F29"/>
    <mergeCell ref="H29:J29"/>
    <mergeCell ref="A32:O32"/>
    <mergeCell ref="A33:O33"/>
    <mergeCell ref="D20:N20"/>
    <mergeCell ref="A24:A25"/>
    <mergeCell ref="D28:F28"/>
    <mergeCell ref="H28:J28"/>
    <mergeCell ref="A7:O7"/>
    <mergeCell ref="A8:O8"/>
    <mergeCell ref="A11:O11"/>
    <mergeCell ref="A14:O14"/>
  </mergeCells>
  <printOptions/>
  <pageMargins left="0.75" right="0.75" top="1" bottom="1" header="0.5" footer="0.5"/>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dimension ref="A1:U80"/>
  <sheetViews>
    <sheetView zoomScalePageLayoutView="0" workbookViewId="0" topLeftCell="A1">
      <selection activeCell="A33" sqref="A33"/>
    </sheetView>
  </sheetViews>
  <sheetFormatPr defaultColWidth="9.140625" defaultRowHeight="12.75"/>
  <cols>
    <col min="1" max="1" width="54.421875" style="183" bestFit="1" customWidth="1"/>
    <col min="2" max="2" width="9.28125" style="127" customWidth="1"/>
    <col min="3" max="3" width="11.8515625" style="128" bestFit="1" customWidth="1"/>
    <col min="4" max="4" width="65.8515625" style="92" customWidth="1"/>
    <col min="5" max="5" width="6.421875" style="101" customWidth="1"/>
    <col min="6" max="6" width="6.421875" style="101" bestFit="1" customWidth="1"/>
    <col min="7" max="8" width="13.7109375" style="101" customWidth="1"/>
    <col min="9" max="9" width="15.140625" style="101" customWidth="1"/>
    <col min="10" max="10" width="11.421875" style="101" bestFit="1" customWidth="1"/>
    <col min="11" max="21" width="9.140625" style="101" customWidth="1"/>
    <col min="22" max="16384" width="9.140625" style="92" customWidth="1"/>
  </cols>
  <sheetData>
    <row r="1" spans="1:9" ht="15.75">
      <c r="A1" s="936" t="s">
        <v>21</v>
      </c>
      <c r="B1" s="936"/>
      <c r="C1" s="936"/>
      <c r="D1" s="936"/>
      <c r="E1" s="100"/>
      <c r="F1" s="100"/>
      <c r="G1" s="100"/>
      <c r="H1" s="100"/>
      <c r="I1" s="100"/>
    </row>
    <row r="2" spans="1:10" ht="15.75">
      <c r="A2" s="102"/>
      <c r="B2" s="103"/>
      <c r="C2" s="102"/>
      <c r="D2" s="99"/>
      <c r="E2" s="100"/>
      <c r="F2" s="100"/>
      <c r="G2" s="100"/>
      <c r="H2" s="100"/>
      <c r="I2" s="100"/>
      <c r="J2" s="104"/>
    </row>
    <row r="3" spans="1:21" s="109" customFormat="1" ht="15">
      <c r="A3" s="105" t="s">
        <v>442</v>
      </c>
      <c r="B3" s="937" t="s">
        <v>22</v>
      </c>
      <c r="C3" s="937"/>
      <c r="D3" s="106" t="s">
        <v>23</v>
      </c>
      <c r="E3" s="107"/>
      <c r="F3" s="107"/>
      <c r="G3" s="107"/>
      <c r="H3" s="107"/>
      <c r="I3" s="107"/>
      <c r="J3" s="108"/>
      <c r="K3" s="107"/>
      <c r="L3" s="107"/>
      <c r="M3" s="107"/>
      <c r="N3" s="107"/>
      <c r="O3" s="107"/>
      <c r="P3" s="107"/>
      <c r="Q3" s="107"/>
      <c r="R3" s="107"/>
      <c r="S3" s="107"/>
      <c r="T3" s="107"/>
      <c r="U3" s="107"/>
    </row>
    <row r="4" spans="1:10" ht="15">
      <c r="A4" s="110" t="s">
        <v>24</v>
      </c>
      <c r="B4" s="111"/>
      <c r="C4" s="112"/>
      <c r="D4" s="113"/>
      <c r="J4" s="104"/>
    </row>
    <row r="5" spans="1:10" ht="15">
      <c r="A5" s="114" t="s">
        <v>25</v>
      </c>
      <c r="B5" s="115"/>
      <c r="C5" s="116"/>
      <c r="D5" s="117"/>
      <c r="J5" s="104"/>
    </row>
    <row r="6" spans="1:10" ht="12.75">
      <c r="A6" s="118" t="s">
        <v>408</v>
      </c>
      <c r="B6" s="115"/>
      <c r="C6" s="116"/>
      <c r="D6" s="117"/>
      <c r="J6" s="104"/>
    </row>
    <row r="7" spans="1:10" ht="12.75">
      <c r="A7" s="119" t="s">
        <v>26</v>
      </c>
      <c r="B7" s="120">
        <v>299</v>
      </c>
      <c r="C7" s="116"/>
      <c r="D7" s="121" t="s">
        <v>634</v>
      </c>
      <c r="J7" s="104"/>
    </row>
    <row r="8" spans="1:10" ht="12.75">
      <c r="A8" s="119" t="s">
        <v>635</v>
      </c>
      <c r="B8" s="122">
        <v>28</v>
      </c>
      <c r="C8" s="123" t="s">
        <v>636</v>
      </c>
      <c r="D8" s="117" t="s">
        <v>637</v>
      </c>
      <c r="J8" s="104"/>
    </row>
    <row r="9" spans="1:10" ht="12.75">
      <c r="A9" s="119" t="s">
        <v>638</v>
      </c>
      <c r="B9" s="122">
        <v>2</v>
      </c>
      <c r="C9" s="123" t="s">
        <v>636</v>
      </c>
      <c r="D9" s="117" t="s">
        <v>639</v>
      </c>
      <c r="F9" s="124"/>
      <c r="G9" s="101" t="s">
        <v>640</v>
      </c>
      <c r="I9" s="101" t="s">
        <v>641</v>
      </c>
      <c r="J9" s="104"/>
    </row>
    <row r="10" spans="1:11" ht="12.75">
      <c r="A10" s="119" t="s">
        <v>642</v>
      </c>
      <c r="B10" s="122">
        <v>1</v>
      </c>
      <c r="C10" s="123" t="s">
        <v>636</v>
      </c>
      <c r="D10" s="117" t="s">
        <v>639</v>
      </c>
      <c r="E10" s="101">
        <v>1</v>
      </c>
      <c r="F10" s="101" t="s">
        <v>643</v>
      </c>
      <c r="G10" s="101" t="s">
        <v>644</v>
      </c>
      <c r="H10" s="101">
        <v>2</v>
      </c>
      <c r="I10" s="101" t="s">
        <v>643</v>
      </c>
      <c r="J10" s="125"/>
      <c r="K10" s="101" t="s">
        <v>645</v>
      </c>
    </row>
    <row r="11" spans="1:11" ht="12.75">
      <c r="A11" s="126"/>
      <c r="D11" s="121"/>
      <c r="E11" s="101">
        <v>1</v>
      </c>
      <c r="F11" s="101" t="s">
        <v>646</v>
      </c>
      <c r="G11" s="129" t="s">
        <v>396</v>
      </c>
      <c r="I11" s="101" t="s">
        <v>646</v>
      </c>
      <c r="J11" s="130"/>
      <c r="K11" s="101" t="s">
        <v>647</v>
      </c>
    </row>
    <row r="12" spans="1:11" ht="12.75">
      <c r="A12" s="118" t="s">
        <v>409</v>
      </c>
      <c r="B12" s="115"/>
      <c r="C12" s="116"/>
      <c r="D12" s="117"/>
      <c r="E12" s="101">
        <v>1</v>
      </c>
      <c r="F12" s="101" t="s">
        <v>648</v>
      </c>
      <c r="J12" s="130"/>
      <c r="K12" s="101" t="s">
        <v>649</v>
      </c>
    </row>
    <row r="13" spans="1:10" ht="12.75">
      <c r="A13" s="118" t="s">
        <v>650</v>
      </c>
      <c r="B13" s="115"/>
      <c r="C13" s="116"/>
      <c r="D13" s="117"/>
      <c r="E13" s="131"/>
      <c r="F13" s="101" t="s">
        <v>650</v>
      </c>
      <c r="H13" s="132"/>
      <c r="I13" s="133"/>
      <c r="J13" s="134"/>
    </row>
    <row r="14" spans="1:10" ht="12" customHeight="1">
      <c r="A14" s="119" t="s">
        <v>26</v>
      </c>
      <c r="B14" s="120">
        <v>299</v>
      </c>
      <c r="C14" s="123"/>
      <c r="D14" s="121" t="s">
        <v>634</v>
      </c>
      <c r="E14" s="131"/>
      <c r="H14" s="132"/>
      <c r="J14" s="104"/>
    </row>
    <row r="15" spans="1:10" ht="12.75" customHeight="1">
      <c r="A15" s="119" t="s">
        <v>635</v>
      </c>
      <c r="B15" s="135">
        <v>41</v>
      </c>
      <c r="C15" s="123" t="s">
        <v>636</v>
      </c>
      <c r="D15" s="117" t="s">
        <v>637</v>
      </c>
      <c r="E15" s="131"/>
      <c r="H15" s="132"/>
      <c r="J15" s="104"/>
    </row>
    <row r="16" spans="1:10" ht="12.75">
      <c r="A16" s="119" t="s">
        <v>638</v>
      </c>
      <c r="B16" s="135">
        <v>3</v>
      </c>
      <c r="C16" s="123" t="s">
        <v>636</v>
      </c>
      <c r="D16" s="117" t="s">
        <v>637</v>
      </c>
      <c r="G16" s="136" t="s">
        <v>651</v>
      </c>
      <c r="H16" s="132"/>
      <c r="J16" s="104"/>
    </row>
    <row r="17" spans="1:10" ht="12.75">
      <c r="A17" s="119" t="s">
        <v>642</v>
      </c>
      <c r="B17" s="135">
        <v>2</v>
      </c>
      <c r="C17" s="123" t="s">
        <v>636</v>
      </c>
      <c r="D17" s="117" t="s">
        <v>637</v>
      </c>
      <c r="F17" s="137" t="s">
        <v>652</v>
      </c>
      <c r="G17" s="138">
        <v>802.56</v>
      </c>
      <c r="H17" s="132"/>
      <c r="J17" s="104"/>
    </row>
    <row r="18" spans="1:10" ht="12.75">
      <c r="A18" s="119"/>
      <c r="B18" s="135"/>
      <c r="C18" s="123"/>
      <c r="D18" s="117"/>
      <c r="F18" s="137" t="s">
        <v>653</v>
      </c>
      <c r="G18" s="138">
        <v>1104.52</v>
      </c>
      <c r="H18" s="132"/>
      <c r="J18" s="104"/>
    </row>
    <row r="19" spans="1:10" ht="12.75">
      <c r="A19" s="118" t="s">
        <v>648</v>
      </c>
      <c r="B19" s="135"/>
      <c r="C19" s="123"/>
      <c r="D19" s="117"/>
      <c r="F19" s="137" t="s">
        <v>654</v>
      </c>
      <c r="G19" s="138">
        <v>6853.92</v>
      </c>
      <c r="H19" s="132"/>
      <c r="J19" s="104"/>
    </row>
    <row r="20" spans="1:10" ht="12" customHeight="1">
      <c r="A20" s="119" t="s">
        <v>26</v>
      </c>
      <c r="B20" s="120">
        <v>149</v>
      </c>
      <c r="C20" s="123"/>
      <c r="D20" s="121" t="s">
        <v>634</v>
      </c>
      <c r="J20" s="104"/>
    </row>
    <row r="21" spans="1:10" ht="12.75">
      <c r="A21" s="119" t="s">
        <v>635</v>
      </c>
      <c r="B21" s="135">
        <v>73</v>
      </c>
      <c r="C21" s="123" t="s">
        <v>636</v>
      </c>
      <c r="D21" s="117" t="s">
        <v>637</v>
      </c>
      <c r="F21" s="137"/>
      <c r="G21" s="138"/>
      <c r="J21" s="104"/>
    </row>
    <row r="22" spans="1:7" ht="12.75">
      <c r="A22" s="119" t="s">
        <v>638</v>
      </c>
      <c r="B22" s="135">
        <v>3</v>
      </c>
      <c r="C22" s="123" t="s">
        <v>636</v>
      </c>
      <c r="D22" s="117" t="s">
        <v>637</v>
      </c>
      <c r="F22" s="137"/>
      <c r="G22" s="139"/>
    </row>
    <row r="23" spans="1:10" ht="12.75">
      <c r="A23" s="119" t="s">
        <v>642</v>
      </c>
      <c r="B23" s="135">
        <v>1</v>
      </c>
      <c r="C23" s="123" t="s">
        <v>636</v>
      </c>
      <c r="D23" s="117" t="s">
        <v>637</v>
      </c>
      <c r="F23" s="137"/>
      <c r="G23" s="140"/>
      <c r="H23" s="140"/>
      <c r="J23" s="104"/>
    </row>
    <row r="24" spans="1:10" ht="12.75">
      <c r="A24" s="119"/>
      <c r="B24" s="135"/>
      <c r="C24" s="123"/>
      <c r="D24" s="117"/>
      <c r="F24" s="137"/>
      <c r="G24" s="140"/>
      <c r="J24" s="104"/>
    </row>
    <row r="25" spans="1:10" ht="12.75">
      <c r="A25" s="141"/>
      <c r="B25" s="142"/>
      <c r="C25" s="123"/>
      <c r="D25" s="117"/>
      <c r="F25" s="137"/>
      <c r="G25" s="140"/>
      <c r="J25" s="104"/>
    </row>
    <row r="26" spans="1:10" ht="15">
      <c r="A26" s="143" t="s">
        <v>655</v>
      </c>
      <c r="B26" s="144"/>
      <c r="C26" s="145"/>
      <c r="D26" s="146"/>
      <c r="F26" s="137"/>
      <c r="G26" s="138"/>
      <c r="J26" s="104"/>
    </row>
    <row r="27" spans="1:10" ht="12.75" customHeight="1">
      <c r="A27" s="147" t="s">
        <v>408</v>
      </c>
      <c r="B27" s="115"/>
      <c r="C27" s="116"/>
      <c r="D27" s="117"/>
      <c r="F27" s="137"/>
      <c r="G27" s="138"/>
      <c r="J27" s="104"/>
    </row>
    <row r="28" spans="1:12" ht="12.75" customHeight="1">
      <c r="A28" s="148" t="s">
        <v>656</v>
      </c>
      <c r="B28" s="149">
        <v>0</v>
      </c>
      <c r="C28" s="150"/>
      <c r="D28" s="151" t="s">
        <v>36</v>
      </c>
      <c r="G28" s="124"/>
      <c r="I28" s="152"/>
      <c r="J28" s="153"/>
      <c r="K28" s="152"/>
      <c r="L28" s="152"/>
    </row>
    <row r="29" spans="1:10" ht="12.75" customHeight="1">
      <c r="A29" s="141"/>
      <c r="B29" s="149"/>
      <c r="C29" s="150"/>
      <c r="D29" s="117"/>
      <c r="E29" s="131"/>
      <c r="J29" s="104"/>
    </row>
    <row r="30" spans="1:10" ht="12.75" customHeight="1">
      <c r="A30" s="147" t="s">
        <v>409</v>
      </c>
      <c r="B30" s="154"/>
      <c r="C30" s="155"/>
      <c r="D30" s="146"/>
      <c r="F30" s="137"/>
      <c r="G30" s="156" t="s">
        <v>37</v>
      </c>
      <c r="H30" s="137"/>
      <c r="I30" s="137"/>
      <c r="J30" s="104"/>
    </row>
    <row r="31" spans="1:10" ht="12.75" customHeight="1">
      <c r="A31" s="148" t="s">
        <v>656</v>
      </c>
      <c r="B31" s="149">
        <v>0</v>
      </c>
      <c r="C31" s="150"/>
      <c r="D31" s="151" t="s">
        <v>36</v>
      </c>
      <c r="E31" s="131"/>
      <c r="F31" s="137"/>
      <c r="G31" s="137" t="s">
        <v>668</v>
      </c>
      <c r="H31" s="137" t="s">
        <v>669</v>
      </c>
      <c r="I31" s="156" t="s">
        <v>670</v>
      </c>
      <c r="J31" s="104"/>
    </row>
    <row r="32" spans="1:10" ht="12.75" customHeight="1">
      <c r="A32" s="141"/>
      <c r="B32" s="149"/>
      <c r="C32" s="150"/>
      <c r="D32" s="117"/>
      <c r="E32" s="131"/>
      <c r="F32" s="137" t="s">
        <v>652</v>
      </c>
      <c r="G32" s="157">
        <f>G17+G18+G19</f>
        <v>8761</v>
      </c>
      <c r="H32" s="157">
        <f>G17+G18</f>
        <v>1907.08</v>
      </c>
      <c r="I32" s="156">
        <f>$H$35*H32+$G$35*G32</f>
        <v>1907.08</v>
      </c>
      <c r="J32" s="104"/>
    </row>
    <row r="33" spans="1:10" ht="15">
      <c r="A33" s="143" t="s">
        <v>671</v>
      </c>
      <c r="B33" s="154"/>
      <c r="C33" s="155"/>
      <c r="D33" s="146"/>
      <c r="E33" s="124"/>
      <c r="F33" s="137" t="s">
        <v>653</v>
      </c>
      <c r="G33" s="137">
        <v>0</v>
      </c>
      <c r="H33" s="137">
        <v>0</v>
      </c>
      <c r="I33" s="156">
        <f>$H$35*H33+$G$35*G33</f>
        <v>0</v>
      </c>
      <c r="J33" s="104"/>
    </row>
    <row r="34" spans="1:10" ht="15">
      <c r="A34" s="114" t="s">
        <v>672</v>
      </c>
      <c r="B34" s="115"/>
      <c r="C34" s="116"/>
      <c r="D34" s="117"/>
      <c r="E34" s="124"/>
      <c r="F34" s="137" t="s">
        <v>654</v>
      </c>
      <c r="G34" s="137">
        <v>0</v>
      </c>
      <c r="H34" s="157">
        <f>G19</f>
        <v>6853.92</v>
      </c>
      <c r="I34" s="156">
        <f>$H$35*H34+$G$35*G34</f>
        <v>6853.92</v>
      </c>
      <c r="J34" s="104"/>
    </row>
    <row r="35" spans="1:10" ht="15">
      <c r="A35" s="148" t="s">
        <v>673</v>
      </c>
      <c r="B35" s="142">
        <v>4</v>
      </c>
      <c r="C35" s="123" t="s">
        <v>674</v>
      </c>
      <c r="D35" s="117" t="s">
        <v>637</v>
      </c>
      <c r="E35" s="124"/>
      <c r="F35" s="158"/>
      <c r="G35" s="159">
        <f>1-H35</f>
        <v>0</v>
      </c>
      <c r="H35" s="159">
        <f>B36</f>
        <v>1</v>
      </c>
      <c r="I35" s="160"/>
      <c r="J35" s="104"/>
    </row>
    <row r="36" spans="1:10" ht="12.75">
      <c r="A36" s="148" t="s">
        <v>675</v>
      </c>
      <c r="B36" s="161">
        <v>1</v>
      </c>
      <c r="C36" s="123"/>
      <c r="D36" s="117" t="s">
        <v>676</v>
      </c>
      <c r="E36" s="124"/>
      <c r="J36" s="104"/>
    </row>
    <row r="37" spans="1:10" ht="12.75">
      <c r="A37" s="148"/>
      <c r="B37" s="161"/>
      <c r="C37" s="123"/>
      <c r="D37" s="117"/>
      <c r="F37" s="137"/>
      <c r="I37" s="137"/>
      <c r="J37" s="104"/>
    </row>
    <row r="38" spans="1:10" ht="12.75">
      <c r="A38" s="118" t="s">
        <v>682</v>
      </c>
      <c r="B38" s="162"/>
      <c r="C38" s="163"/>
      <c r="D38" s="117"/>
      <c r="F38" s="137"/>
      <c r="G38" s="137"/>
      <c r="H38" s="137"/>
      <c r="I38" s="137"/>
      <c r="J38" s="104"/>
    </row>
    <row r="39" spans="1:10" ht="12.75">
      <c r="A39" s="148" t="s">
        <v>683</v>
      </c>
      <c r="B39" s="162">
        <f>I43</f>
        <v>802.56</v>
      </c>
      <c r="C39" s="163" t="s">
        <v>684</v>
      </c>
      <c r="D39" s="117" t="s">
        <v>637</v>
      </c>
      <c r="F39" s="137"/>
      <c r="G39" s="137"/>
      <c r="H39" s="137"/>
      <c r="I39" s="137"/>
      <c r="J39" s="104"/>
    </row>
    <row r="40" spans="1:10" ht="12.75">
      <c r="A40" s="148" t="s">
        <v>685</v>
      </c>
      <c r="B40" s="162">
        <f>I44</f>
        <v>1104.52</v>
      </c>
      <c r="C40" s="163" t="s">
        <v>684</v>
      </c>
      <c r="D40" s="117" t="s">
        <v>637</v>
      </c>
      <c r="F40" s="137"/>
      <c r="G40" s="137"/>
      <c r="H40" s="137"/>
      <c r="I40" s="137"/>
      <c r="J40" s="104"/>
    </row>
    <row r="41" spans="1:10" ht="12.75">
      <c r="A41" s="148" t="s">
        <v>686</v>
      </c>
      <c r="B41" s="162">
        <f>I45</f>
        <v>6853.92</v>
      </c>
      <c r="C41" s="163" t="s">
        <v>684</v>
      </c>
      <c r="D41" s="117" t="s">
        <v>637</v>
      </c>
      <c r="F41" s="137"/>
      <c r="G41" s="156" t="s">
        <v>687</v>
      </c>
      <c r="H41" s="137"/>
      <c r="I41" s="137"/>
      <c r="J41" s="104"/>
    </row>
    <row r="42" spans="1:10" ht="12.75">
      <c r="A42" s="164"/>
      <c r="B42" s="165"/>
      <c r="C42" s="116"/>
      <c r="D42" s="117"/>
      <c r="F42" s="137"/>
      <c r="G42" s="137" t="s">
        <v>668</v>
      </c>
      <c r="H42" s="137" t="s">
        <v>669</v>
      </c>
      <c r="I42" s="137"/>
      <c r="J42" s="104"/>
    </row>
    <row r="43" spans="1:10" ht="12.75">
      <c r="A43" s="118" t="s">
        <v>688</v>
      </c>
      <c r="B43" s="115"/>
      <c r="C43" s="116"/>
      <c r="D43" s="117"/>
      <c r="E43" s="166"/>
      <c r="F43" s="137" t="s">
        <v>652</v>
      </c>
      <c r="G43" s="157">
        <f>H43</f>
        <v>802.56</v>
      </c>
      <c r="H43" s="157">
        <f>G17</f>
        <v>802.56</v>
      </c>
      <c r="I43" s="156">
        <f>H43*$H$46+G43*$G$46</f>
        <v>802.56</v>
      </c>
      <c r="J43" s="104"/>
    </row>
    <row r="44" spans="1:10" ht="12.75">
      <c r="A44" s="148" t="s">
        <v>683</v>
      </c>
      <c r="B44" s="162">
        <f>I32</f>
        <v>1907.08</v>
      </c>
      <c r="C44" s="163" t="s">
        <v>684</v>
      </c>
      <c r="D44" s="117" t="s">
        <v>637</v>
      </c>
      <c r="E44" s="166"/>
      <c r="F44" s="137" t="s">
        <v>653</v>
      </c>
      <c r="G44" s="157">
        <f>H44+H45</f>
        <v>7958.4400000000005</v>
      </c>
      <c r="H44" s="157">
        <f>G18</f>
        <v>1104.52</v>
      </c>
      <c r="I44" s="156">
        <f>H44*$H$46+G44*$G$46</f>
        <v>1104.52</v>
      </c>
      <c r="J44" s="104"/>
    </row>
    <row r="45" spans="1:10" ht="12.75">
      <c r="A45" s="148" t="s">
        <v>685</v>
      </c>
      <c r="B45" s="162">
        <f>I33</f>
        <v>0</v>
      </c>
      <c r="C45" s="163" t="s">
        <v>684</v>
      </c>
      <c r="D45" s="117" t="s">
        <v>637</v>
      </c>
      <c r="E45" s="166"/>
      <c r="F45" s="137" t="s">
        <v>654</v>
      </c>
      <c r="G45" s="137">
        <v>0</v>
      </c>
      <c r="H45" s="157">
        <f>G19</f>
        <v>6853.92</v>
      </c>
      <c r="I45" s="156">
        <f>H45*$H$46+G45*$G$46</f>
        <v>6853.92</v>
      </c>
      <c r="J45" s="104"/>
    </row>
    <row r="46" spans="1:10" ht="15">
      <c r="A46" s="148" t="s">
        <v>686</v>
      </c>
      <c r="B46" s="162">
        <f>I34</f>
        <v>6853.92</v>
      </c>
      <c r="C46" s="163" t="s">
        <v>684</v>
      </c>
      <c r="D46" s="117" t="s">
        <v>637</v>
      </c>
      <c r="E46" s="166"/>
      <c r="F46" s="137"/>
      <c r="G46" s="159">
        <f>1-H46</f>
        <v>0</v>
      </c>
      <c r="H46" s="159">
        <f>B36</f>
        <v>1</v>
      </c>
      <c r="I46" s="157"/>
      <c r="J46" s="104"/>
    </row>
    <row r="47" spans="1:10" ht="12.75">
      <c r="A47" s="148"/>
      <c r="B47" s="162"/>
      <c r="C47" s="163"/>
      <c r="D47" s="117"/>
      <c r="E47" s="166"/>
      <c r="J47" s="104"/>
    </row>
    <row r="48" spans="1:10" ht="15">
      <c r="A48" s="167" t="s">
        <v>689</v>
      </c>
      <c r="B48" s="115"/>
      <c r="C48" s="168"/>
      <c r="D48" s="169"/>
      <c r="F48" s="137"/>
      <c r="I48" s="137">
        <f>24*365</f>
        <v>8760</v>
      </c>
      <c r="J48" s="104"/>
    </row>
    <row r="49" spans="1:10" ht="38.25">
      <c r="A49" s="170" t="s">
        <v>690</v>
      </c>
      <c r="B49" s="171">
        <v>0.04</v>
      </c>
      <c r="C49" s="168"/>
      <c r="D49" s="172" t="s">
        <v>691</v>
      </c>
      <c r="E49" s="131"/>
      <c r="F49" s="101">
        <v>2</v>
      </c>
      <c r="G49" s="101" t="s">
        <v>692</v>
      </c>
      <c r="I49" s="137"/>
      <c r="J49" s="104"/>
    </row>
    <row r="50" spans="1:10" ht="39.75" customHeight="1">
      <c r="A50" s="173"/>
      <c r="B50" s="115"/>
      <c r="C50" s="168"/>
      <c r="D50" s="169"/>
      <c r="E50" s="131"/>
      <c r="F50" s="101">
        <v>0.36</v>
      </c>
      <c r="G50" s="174" t="s">
        <v>693</v>
      </c>
      <c r="J50" s="104"/>
    </row>
    <row r="51" spans="1:7" ht="15">
      <c r="A51" s="175" t="s">
        <v>694</v>
      </c>
      <c r="B51" s="115"/>
      <c r="C51" s="116"/>
      <c r="D51" s="117"/>
      <c r="F51" s="101">
        <v>1</v>
      </c>
      <c r="G51" s="174" t="s">
        <v>695</v>
      </c>
    </row>
    <row r="52" spans="1:7" ht="12.75">
      <c r="A52" s="176" t="s">
        <v>696</v>
      </c>
      <c r="B52" s="177">
        <v>0.09039</v>
      </c>
      <c r="C52" s="116" t="s">
        <v>697</v>
      </c>
      <c r="D52" s="117" t="s">
        <v>698</v>
      </c>
      <c r="F52" s="101">
        <v>0</v>
      </c>
      <c r="G52" s="174" t="s">
        <v>699</v>
      </c>
    </row>
    <row r="53" spans="1:4" ht="12.75">
      <c r="A53" s="176" t="s">
        <v>700</v>
      </c>
      <c r="B53" s="177">
        <v>0.09706</v>
      </c>
      <c r="C53" s="116" t="s">
        <v>697</v>
      </c>
      <c r="D53" s="117" t="s">
        <v>698</v>
      </c>
    </row>
    <row r="54" spans="1:4" ht="12.75">
      <c r="A54" s="164"/>
      <c r="B54" s="115"/>
      <c r="C54" s="116"/>
      <c r="D54" s="117"/>
    </row>
    <row r="55" spans="1:10" ht="16.5">
      <c r="A55" s="175" t="s">
        <v>701</v>
      </c>
      <c r="B55" s="154"/>
      <c r="C55" s="155"/>
      <c r="D55" s="146"/>
      <c r="F55" s="124"/>
      <c r="G55" s="124"/>
      <c r="H55" s="124"/>
      <c r="I55" s="124"/>
      <c r="J55" s="124"/>
    </row>
    <row r="56" spans="1:10" ht="15.75">
      <c r="A56" s="176" t="s">
        <v>72</v>
      </c>
      <c r="B56" s="115">
        <v>1.535</v>
      </c>
      <c r="C56" s="116" t="s">
        <v>73</v>
      </c>
      <c r="D56" s="117" t="s">
        <v>74</v>
      </c>
      <c r="F56" s="124"/>
      <c r="G56" s="124"/>
      <c r="H56" s="124"/>
      <c r="I56" s="124"/>
      <c r="J56" s="124"/>
    </row>
    <row r="57" spans="1:10" ht="12.75">
      <c r="A57" s="164"/>
      <c r="B57" s="115"/>
      <c r="C57" s="116"/>
      <c r="D57" s="117"/>
      <c r="F57" s="124"/>
      <c r="G57" s="124"/>
      <c r="H57" s="124"/>
      <c r="I57" s="124"/>
      <c r="J57" s="124"/>
    </row>
    <row r="58" spans="1:10" ht="16.5">
      <c r="A58" s="175" t="s">
        <v>75</v>
      </c>
      <c r="B58" s="178"/>
      <c r="C58" s="155"/>
      <c r="D58" s="146"/>
      <c r="F58" s="124"/>
      <c r="G58" s="124"/>
      <c r="H58" s="124"/>
      <c r="I58" s="124"/>
      <c r="J58" s="124"/>
    </row>
    <row r="59" spans="1:10" ht="15.75">
      <c r="A59" s="176" t="s">
        <v>76</v>
      </c>
      <c r="B59" s="165">
        <v>8066</v>
      </c>
      <c r="C59" s="116" t="s">
        <v>77</v>
      </c>
      <c r="D59" s="117" t="s">
        <v>78</v>
      </c>
      <c r="F59" s="124"/>
      <c r="G59" s="124"/>
      <c r="H59" s="124"/>
      <c r="I59" s="124"/>
      <c r="J59" s="124"/>
    </row>
    <row r="60" spans="1:10" ht="15.75">
      <c r="A60" s="179" t="s">
        <v>235</v>
      </c>
      <c r="B60" s="180">
        <v>11470</v>
      </c>
      <c r="C60" s="181" t="s">
        <v>77</v>
      </c>
      <c r="D60" s="182" t="s">
        <v>78</v>
      </c>
      <c r="F60" s="124"/>
      <c r="G60" s="124"/>
      <c r="H60" s="124"/>
      <c r="I60" s="124"/>
      <c r="J60" s="124"/>
    </row>
    <row r="61" spans="6:10" ht="12.75">
      <c r="F61" s="124"/>
      <c r="G61" s="124"/>
      <c r="H61" s="124"/>
      <c r="I61" s="124"/>
      <c r="J61" s="124"/>
    </row>
    <row r="62" spans="1:10" ht="12.75">
      <c r="A62" s="183" t="s">
        <v>236</v>
      </c>
      <c r="F62" s="124"/>
      <c r="G62" s="124"/>
      <c r="H62" s="124"/>
      <c r="I62" s="124"/>
      <c r="J62" s="124"/>
    </row>
    <row r="63" spans="1:10" ht="12.75">
      <c r="A63" s="183" t="s">
        <v>415</v>
      </c>
      <c r="F63" s="124"/>
      <c r="G63" s="124"/>
      <c r="H63" s="124"/>
      <c r="I63" s="124"/>
      <c r="J63" s="124"/>
    </row>
    <row r="64" spans="6:10" ht="12.75">
      <c r="F64" s="124"/>
      <c r="G64" s="124"/>
      <c r="H64" s="124"/>
      <c r="I64" s="124"/>
      <c r="J64" s="124"/>
    </row>
    <row r="65" spans="6:10" ht="12.75">
      <c r="F65" s="124"/>
      <c r="G65" s="124"/>
      <c r="H65" s="124"/>
      <c r="I65" s="124"/>
      <c r="J65" s="124"/>
    </row>
    <row r="66" spans="6:10" ht="12.75">
      <c r="F66" s="124"/>
      <c r="G66" s="124"/>
      <c r="H66" s="124"/>
      <c r="I66" s="124"/>
      <c r="J66" s="124"/>
    </row>
    <row r="67" spans="6:10" ht="12.75">
      <c r="F67" s="124"/>
      <c r="G67" s="124"/>
      <c r="H67" s="124"/>
      <c r="I67" s="124"/>
      <c r="J67" s="124"/>
    </row>
    <row r="68" spans="6:10" ht="12.75">
      <c r="F68" s="124"/>
      <c r="G68" s="124"/>
      <c r="H68" s="124"/>
      <c r="I68" s="124"/>
      <c r="J68" s="124"/>
    </row>
    <row r="69" spans="6:10" ht="12.75">
      <c r="F69" s="124"/>
      <c r="G69" s="124"/>
      <c r="H69" s="124"/>
      <c r="I69" s="124"/>
      <c r="J69" s="124"/>
    </row>
    <row r="70" spans="6:10" ht="12.75">
      <c r="F70" s="124"/>
      <c r="G70" s="124"/>
      <c r="H70" s="124"/>
      <c r="I70" s="124"/>
      <c r="J70" s="124"/>
    </row>
    <row r="71" spans="6:10" ht="12.75">
      <c r="F71" s="124"/>
      <c r="G71" s="124"/>
      <c r="H71" s="124"/>
      <c r="I71" s="124"/>
      <c r="J71" s="124"/>
    </row>
    <row r="72" spans="6:10" ht="12.75">
      <c r="F72" s="124"/>
      <c r="G72" s="124"/>
      <c r="H72" s="124"/>
      <c r="I72" s="124"/>
      <c r="J72" s="124"/>
    </row>
    <row r="73" spans="6:10" ht="12.75">
      <c r="F73" s="124"/>
      <c r="G73" s="124"/>
      <c r="H73" s="124"/>
      <c r="I73" s="124"/>
      <c r="J73" s="124"/>
    </row>
    <row r="74" spans="6:10" ht="12.75">
      <c r="F74" s="124"/>
      <c r="G74" s="124"/>
      <c r="H74" s="124"/>
      <c r="I74" s="124"/>
      <c r="J74" s="124"/>
    </row>
    <row r="75" spans="6:10" ht="12.75">
      <c r="F75" s="124"/>
      <c r="G75" s="124"/>
      <c r="H75" s="124"/>
      <c r="I75" s="124"/>
      <c r="J75" s="124"/>
    </row>
    <row r="76" spans="6:10" ht="12.75">
      <c r="F76" s="124"/>
      <c r="G76" s="124"/>
      <c r="H76" s="124"/>
      <c r="I76" s="124"/>
      <c r="J76" s="124"/>
    </row>
    <row r="77" spans="6:10" ht="12.75">
      <c r="F77" s="124"/>
      <c r="G77" s="124"/>
      <c r="H77" s="124"/>
      <c r="I77" s="124"/>
      <c r="J77" s="124"/>
    </row>
    <row r="78" spans="6:10" ht="12.75">
      <c r="F78" s="124"/>
      <c r="G78" s="124"/>
      <c r="H78" s="124"/>
      <c r="I78" s="124"/>
      <c r="J78" s="124"/>
    </row>
    <row r="79" spans="6:10" ht="12.75">
      <c r="F79" s="124"/>
      <c r="G79" s="124"/>
      <c r="H79" s="124"/>
      <c r="I79" s="124"/>
      <c r="J79" s="124"/>
    </row>
    <row r="80" spans="6:10" ht="12.75">
      <c r="F80" s="124"/>
      <c r="G80" s="124"/>
      <c r="H80" s="124"/>
      <c r="I80" s="124"/>
      <c r="J80" s="124"/>
    </row>
  </sheetData>
  <sheetProtection/>
  <mergeCells count="2">
    <mergeCell ref="A1:D1"/>
    <mergeCell ref="B3:C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CBRE</cp:lastModifiedBy>
  <cp:lastPrinted>2008-12-04T17:32:25Z</cp:lastPrinted>
  <dcterms:created xsi:type="dcterms:W3CDTF">2007-12-21T21:55:52Z</dcterms:created>
  <dcterms:modified xsi:type="dcterms:W3CDTF">2009-02-13T22:58:18Z</dcterms:modified>
  <cp:category> </cp:category>
  <cp:version/>
  <cp:contentType/>
  <cp:contentStatus/>
</cp:coreProperties>
</file>

<file path=docProps/custom.xml><?xml version="1.0" encoding="utf-8"?>
<Properties xmlns="http://schemas.openxmlformats.org/officeDocument/2006/custom-properties" xmlns:vt="http://schemas.openxmlformats.org/officeDocument/2006/docPropsVTypes"/>
</file>